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9375" windowHeight="2625" tabRatio="652" activeTab="2"/>
  </bookViews>
  <sheets>
    <sheet name="Анкета" sheetId="1" r:id="rId1"/>
    <sheet name="ДревоПр" sheetId="2" r:id="rId2"/>
    <sheet name="Диагноз" sheetId="3" r:id="rId3"/>
    <sheet name="Сплайн" sheetId="4" r:id="rId4"/>
    <sheet name="Нормир сплайн" sheetId="5" r:id="rId5"/>
    <sheet name="ТЗ для &quot;А&quot;" sheetId="6" r:id="rId6"/>
    <sheet name="ТЗ для &quot;В&quot; и &quot;С&quot;" sheetId="7" r:id="rId7"/>
    <sheet name="Альянсы" sheetId="8" r:id="rId8"/>
    <sheet name="Аргум Кж" sheetId="9" r:id="rId9"/>
    <sheet name="Функции Кж" sheetId="10" r:id="rId10"/>
  </sheets>
  <externalReferences>
    <externalReference r:id="rId13"/>
    <externalReference r:id="rId14"/>
  </externalReferences>
  <definedNames>
    <definedName name="HTML_CodePage" hidden="1">1251</definedName>
    <definedName name="HTML_Description" hidden="1">"проектная среда Оргкомитета"</definedName>
    <definedName name="HTML_Email" hidden="1">"ppark2@yandex.ru"</definedName>
    <definedName name="HTML_Header" hidden="1">"проблемное поле Лиги футуродизайна"</definedName>
    <definedName name="HTML_LastUpdate" hidden="1">"24.10.04"</definedName>
    <definedName name="HTML_LineAfter" hidden="1">FALSE</definedName>
    <definedName name="HTML_LineBefore" hidden="1">FALSE</definedName>
    <definedName name="HTML_Name" hidden="1">"ТБол"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документы\Союз футуродизайнеров\MyHTML.htm"</definedName>
    <definedName name="HTML_Title" hidden="1">"DrZhel_Five'"</definedName>
    <definedName name="Z_0F32FB43_B707_4AFA_A9B3_20B687159D8F_.wvu.PrintArea" localSheetId="2" hidden="1">'Диагноз'!$A$3:$U$193</definedName>
    <definedName name="Z_0F32FB43_B707_4AFA_A9B3_20B687159D8F_.wvu.PrintArea" localSheetId="1" hidden="1">'ДревоПр'!$B$1:$BZ$39</definedName>
    <definedName name="Z_49EC0177_25CC_11D9_9396_EC0444933D54_.wvu.PrintArea" localSheetId="0" hidden="1">'Анкета'!$A$1:$G$46</definedName>
    <definedName name="Z_49EC0177_25CC_11D9_9396_EC0444933D54_.wvu.PrintArea" localSheetId="8" hidden="1">'Аргум Кж'!$A$1:$G$88</definedName>
    <definedName name="Z_49EC0177_25CC_11D9_9396_EC0444933D54_.wvu.PrintArea" localSheetId="2" hidden="1">'Диагноз'!$A$3:$U$193</definedName>
    <definedName name="Z_49EC0177_25CC_11D9_9396_EC0444933D54_.wvu.PrintArea" localSheetId="1" hidden="1">'ДревоПр'!$B$1:$BZ$39</definedName>
    <definedName name="Z_49EC0177_25CC_11D9_9396_EC0444933D54_.wvu.PrintArea" localSheetId="4" hidden="1">'Нормир сплайн'!$A$1:$AE$61</definedName>
    <definedName name="Z_49EC0177_25CC_11D9_9396_EC0444933D54_.wvu.PrintArea" localSheetId="9" hidden="1">'Функции Кж'!$A$1:$J$48</definedName>
    <definedName name="Z_49EC0177_25CC_11D9_9396_EC0444933D54_.wvu.Rows" localSheetId="2" hidden="1">'Диагноз'!$8:$8</definedName>
    <definedName name="Z_4E752350_B024_4E65_86A1_91D56666DFEC_.wvu.Cols" localSheetId="2" hidden="1">'Диагноз'!$Q:$R</definedName>
    <definedName name="Z_4E752350_B024_4E65_86A1_91D56666DFEC_.wvu.PrintArea" localSheetId="0" hidden="1">'Анкета'!$A$1:$G$31</definedName>
    <definedName name="Z_4E752350_B024_4E65_86A1_91D56666DFEC_.wvu.PrintArea" localSheetId="2" hidden="1">'Диагноз'!$A$3:$S$193</definedName>
    <definedName name="Z_4E752350_B024_4E65_86A1_91D56666DFEC_.wvu.PrintArea" localSheetId="1" hidden="1">'ДревоПр'!$B$1:$BW$39</definedName>
    <definedName name="Z_5005D5A7_FC25_4F9B_AE3D_10B88F5F417F_.wvu.PrintArea" localSheetId="0" hidden="1">'Анкета'!$A$1:$G$46</definedName>
    <definedName name="Z_5005D5A7_FC25_4F9B_AE3D_10B88F5F417F_.wvu.PrintArea" localSheetId="8" hidden="1">'Аргум Кж'!$A$1:$G$88</definedName>
    <definedName name="Z_5005D5A7_FC25_4F9B_AE3D_10B88F5F417F_.wvu.PrintArea" localSheetId="2" hidden="1">'Диагноз'!$A$3:$S$193</definedName>
    <definedName name="Z_5005D5A7_FC25_4F9B_AE3D_10B88F5F417F_.wvu.PrintArea" localSheetId="1" hidden="1">'ДревоПр'!$B$1:$BZ$39</definedName>
    <definedName name="Z_5005D5A7_FC25_4F9B_AE3D_10B88F5F417F_.wvu.PrintArea" localSheetId="9" hidden="1">'Функции Кж'!$A$1:$J$48</definedName>
    <definedName name="Z_513B41D9_5ED9_4A7F_9E46_8255960B4B36_.wvu.PrintArea" localSheetId="0" hidden="1">'Анкета'!$A$1:$G$46</definedName>
    <definedName name="Z_513B41D9_5ED9_4A7F_9E46_8255960B4B36_.wvu.PrintArea" localSheetId="8" hidden="1">'Аргум Кж'!$A$1:$G$88</definedName>
    <definedName name="Z_513B41D9_5ED9_4A7F_9E46_8255960B4B36_.wvu.PrintArea" localSheetId="2" hidden="1">'Диагноз'!$A$3:$S$193</definedName>
    <definedName name="Z_513B41D9_5ED9_4A7F_9E46_8255960B4B36_.wvu.PrintArea" localSheetId="1" hidden="1">'ДревоПр'!$B$1:$BZ$39</definedName>
    <definedName name="Z_513B41D9_5ED9_4A7F_9E46_8255960B4B36_.wvu.PrintArea" localSheetId="9" hidden="1">'Функции Кж'!$A$1:$J$48</definedName>
    <definedName name="Z_B5BA1AF4_97EC_4EFC_86EB_2EB69DEC91D2_.wvu.PrintArea" localSheetId="0" hidden="1">'Анкета'!$A$1:$G$46</definedName>
    <definedName name="Z_B5BA1AF4_97EC_4EFC_86EB_2EB69DEC91D2_.wvu.PrintArea" localSheetId="8" hidden="1">'Аргум Кж'!$A$1:$G$88</definedName>
    <definedName name="Z_B5BA1AF4_97EC_4EFC_86EB_2EB69DEC91D2_.wvu.PrintArea" localSheetId="9" hidden="1">'Функции Кж'!$A$1:$J$48</definedName>
    <definedName name="Z_FCBC3DAD_BDCE_4276_91C1_823796F2F4E8_.wvu.PrintArea" localSheetId="0" hidden="1">'Анкета'!$A$1:$G$46</definedName>
    <definedName name="Z_FCBC3DAD_BDCE_4276_91C1_823796F2F4E8_.wvu.PrintArea" localSheetId="8" hidden="1">'Аргум Кж'!$A$1:$G$88</definedName>
    <definedName name="Z_FCBC3DAD_BDCE_4276_91C1_823796F2F4E8_.wvu.PrintArea" localSheetId="2" hidden="1">'Диагноз'!$A$3:$S$193</definedName>
    <definedName name="Z_FCBC3DAD_BDCE_4276_91C1_823796F2F4E8_.wvu.PrintArea" localSheetId="1" hidden="1">'ДревоПр'!$B$1:$BZ$39</definedName>
    <definedName name="Z_FCBC3DAD_BDCE_4276_91C1_823796F2F4E8_.wvu.PrintArea" localSheetId="9" hidden="1">'Функции Кж'!$A$1:$J$48</definedName>
    <definedName name="_xlnm.Print_Area" localSheetId="0">'Анкета'!$A$1:$G$46</definedName>
    <definedName name="_xlnm.Print_Area" localSheetId="8">'Аргум Кж'!$A$1:$G$88</definedName>
    <definedName name="_xlnm.Print_Area" localSheetId="2">'Диагноз'!$A$3:$U$193</definedName>
    <definedName name="_xlnm.Print_Area" localSheetId="1">'ДревоПр'!$B$1:$BZ$39</definedName>
    <definedName name="_xlnm.Print_Area" localSheetId="4">'Нормир сплайн'!$A$1:$AE$61</definedName>
    <definedName name="_xlnm.Print_Area" localSheetId="9">'Функции Кж'!$A$1:$J$48</definedName>
  </definedNames>
  <calcPr fullCalcOnLoad="1"/>
</workbook>
</file>

<file path=xl/comments1.xml><?xml version="1.0" encoding="utf-8"?>
<comments xmlns="http://schemas.openxmlformats.org/spreadsheetml/2006/main">
  <authors>
    <author>Nazym F.Saifullin </author>
    <author>ТБол</author>
  </authors>
  <commentList>
    <comment ref="A20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потребность в принадлежности и социальных связях; "хотеть делиться", склонность к партнерству\альянсам, потребности в любви, во внимании, психологической совместимости с коллегами</t>
        </r>
      </text>
    </comment>
    <comment ref="A2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 заработке (минимальном уровне заработной платы), пище, сне ...</t>
        </r>
      </text>
    </comment>
    <comment ref="A19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 авторитете, признании статуса, высокой самооценке и компетентности,  самоутверждении</t>
        </r>
      </text>
    </comment>
    <comment ref="A18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Стремление к превышению "своей планки", всестороннему раскрытию своих умений и развитию талантов, реализации собственных возможностей,  различные познавательные и эстетические потребности</t>
        </r>
      </text>
    </comment>
    <comment ref="E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1</t>
        </r>
      </text>
    </comment>
    <comment ref="G9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№2</t>
        </r>
      </text>
    </comment>
    <comment ref="E3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Форма №3</t>
        </r>
      </text>
    </comment>
    <comment ref="A2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физическая, экономическая, информационная и др. безопасность (избавление от страха и неудач, чувство защищенности, гарантия работы, пенсии и др.)</t>
        </r>
      </text>
    </comment>
    <comment ref="A2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КАК? Обеспечение занятости (не латифундитосты), шире - </t>
        </r>
        <r>
          <rPr>
            <b/>
            <sz val="8"/>
            <rFont val="Tahoma"/>
            <family val="0"/>
          </rPr>
          <t>самообеспечение</t>
        </r>
        <r>
          <rPr>
            <sz val="8"/>
            <rFont val="Tahoma"/>
            <family val="0"/>
          </rPr>
          <t xml:space="preserve"> юзерами (например, пенсионерами)</t>
        </r>
      </text>
    </comment>
    <comment ref="A28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Для КОГО?</t>
        </r>
      </text>
    </comment>
    <comment ref="A29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ГДЕ, на какой базе?</t>
        </r>
      </text>
    </comment>
    <comment ref="A3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ЗАЧЕМ?</t>
        </r>
      </text>
    </comment>
    <comment ref="A3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ПОЧЕМ?</t>
        </r>
      </text>
    </comment>
    <comment ref="E30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анализ клиентских предпочтений (вкл. скрытые, неявные)</t>
        </r>
      </text>
    </comment>
  </commentList>
</comments>
</file>

<file path=xl/comments10.xml><?xml version="1.0" encoding="utf-8"?>
<comments xmlns="http://schemas.openxmlformats.org/spreadsheetml/2006/main">
  <authors>
    <author>Тоно Болеви</author>
  </authors>
  <commentList>
    <comment ref="J21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среднегеометрич.
</t>
        </r>
      </text>
    </comment>
  </commentList>
</comments>
</file>

<file path=xl/comments2.xml><?xml version="1.0" encoding="utf-8"?>
<comments xmlns="http://schemas.openxmlformats.org/spreadsheetml/2006/main">
  <authors>
    <author>Nazym F.Saifullin </author>
    <author>ТБол</author>
  </authors>
  <commentList>
    <comment ref="C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память+восприятие=ДЛЕНИЕ
====================
Все приводимые преобразования\технологии:
- реально существуют;
- даются в отглагольной форме;
- имеют конкретный измеримый результат, т.е. имеют "значение" (значимость)
"Результат - всё!"  Итог (имея значимость) </t>
        </r>
      </text>
    </comment>
    <comment ref="AD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Эти ценности\идеалы сможет реализовать актор А, если В и С войдут в альянс (т.е. объединят свои Рв и Рс). Т.е. актуальное ("сейчас же") решение для А - через объединение Рв и Рс.
На эту ось сажаем те мотивы (и определяющие их Маслоу-потребности) актора А (взяты из анкеты), которые записаны им в числе парных ожиданий (т.е. связанных с надеждой на партнерство В с С).
Соответственно, для А выгодны\перспективны те прогнотипы Qb и Qc, чьи вертикальные вершины сходятся на мажоре А ( хотя более прогнозно обоснованный альянс - мажор Qa (чтобы не впадал в иждевение) + Рв и Рс с позитив-эффектом по мажор-струне А).
</t>
        </r>
        <r>
          <rPr>
            <b/>
            <sz val="8"/>
            <rFont val="Tahoma"/>
            <family val="0"/>
          </rPr>
          <t>ОБЩЕЕ ОГРАНИЧЕНИЕ</t>
        </r>
        <r>
          <rPr>
            <sz val="8"/>
            <rFont val="Tahoma"/>
            <family val="0"/>
          </rPr>
          <t>: в Анкете смысловые значения мажор- и минор-мотивов НЕ ДОЛЖНЫ СОВПАДАТЬ.</t>
        </r>
      </text>
    </comment>
    <comment ref="AO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Вероятна угроза идеалам\ценностям А в случае объединения акторами В и С своих преобразований (технологий) Рв и Рс.
На эту ось сажаем те мотивы актора А (взяты из анкеты), которые записаны им в числе чисто персональных (т.е. связанных раздельно с В или С) ожиданий.
Соответственно, угрозу из будущего для достижения актором А своих идеалов\ценностей представляют те прогнотипы Qb и Qc, чьи вертикальные вершины сходятся на миноре А (готовить антидиверсионную защиту\отстройку).</t>
        </r>
      </text>
    </comment>
    <comment ref="O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"Завязан на минор (пунктир)" 
Опасения ПП, связанные с тем, что его мотивы не смогут быть  воплощены в случае  возможного альянса с А и С.
</t>
        </r>
      </text>
    </comment>
    <comment ref="AA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Завязан на мажор (сплошная линия)
Из анкеты ("парный мотив"): тот вид Маслоу-потребности, с которой актор В связывает свой мотив (идеал\ценность) в  надежде на  возможный альянс А  и С.
</t>
        </r>
      </text>
    </comment>
    <comment ref="N37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"Движение - всё"
(процесс \ движение")</t>
        </r>
      </text>
    </comment>
    <comment ref="Z1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А получит ожидаемый Fa-1 от В и С, если сам при этом приложит усилия к созданию Qa40%,  кот. станет компромиссным решением для В и С, и объединится с Рс-1 (&gt;=60%) и Рв-1 (&gt;60%), которые дают мажор его Fa-1. В целом: эмоц. "накал" подкрепляющих технологий д\б выше прогнотипа.</t>
        </r>
      </text>
    </comment>
    <comment ref="N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позволяет отслеживать КАЖДУЮ градо-акцию, оценивая связанные с ним муницип. издержки</t>
        </r>
      </text>
    </comment>
    <comment ref="AX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PR-поддержка венчурных проектов</t>
        </r>
      </text>
    </comment>
    <comment ref="W7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распознавание </t>
        </r>
      </text>
    </comment>
  </commentList>
</comments>
</file>

<file path=xl/comments3.xml><?xml version="1.0" encoding="utf-8"?>
<comments xmlns="http://schemas.openxmlformats.org/spreadsheetml/2006/main">
  <authors>
    <author>ТБол</author>
    <author>Nazym F.Saifullin </author>
  </authors>
  <commentList>
    <comment ref="A13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Нужна пиар-компания технологий ЭСТ и обратна связь от др. в триаде по глубине знаний этих технологий  ЭСТ.</t>
        </r>
      </text>
    </comment>
    <comment ref="A25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как связаны механизмы гарант. пост. с устранением перекрестки"?</t>
        </r>
      </text>
    </comment>
    <comment ref="A75" authorId="1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шире - в бизнес СТСИ</t>
        </r>
      </text>
    </comment>
    <comment ref="A83" authorId="0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для Болеви излишне значима субхектиная оценка, а для Стрельн - объектино-формализованное</t>
        </r>
      </text>
    </comment>
  </commentList>
</comments>
</file>

<file path=xl/comments4.xml><?xml version="1.0" encoding="utf-8"?>
<comments xmlns="http://schemas.openxmlformats.org/spreadsheetml/2006/main">
  <authors>
    <author>Nazym F.Saifullin </author>
  </authors>
  <commentList>
    <comment ref="E3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</commentList>
</comments>
</file>

<file path=xl/comments5.xml><?xml version="1.0" encoding="utf-8"?>
<comments xmlns="http://schemas.openxmlformats.org/spreadsheetml/2006/main">
  <authors>
    <author>Nazym F.Saifullin </author>
    <author>ТБол</author>
  </authors>
  <commentList>
    <comment ref="E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B2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ИНТЕГРАЛЬНЫЙ ИНДЕКС АЛЬЯНСА</t>
        </r>
      </text>
    </comment>
    <comment ref="K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Q2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>ранг, отражающий текущую интенсивность внедрения\продвижения в триаде технологии ее носителем (актором) (по шкале "10")</t>
        </r>
      </text>
    </comment>
    <comment ref="C4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культурно-развлекательная среда, формирующая вкус к футуродизайну</t>
        </r>
      </text>
    </comment>
    <comment ref="O11" authorId="1">
      <text>
        <r>
          <rPr>
            <b/>
            <sz val="8"/>
            <rFont val="Tahoma"/>
            <family val="0"/>
          </rPr>
          <t>ТБол:</t>
        </r>
        <r>
          <rPr>
            <sz val="8"/>
            <rFont val="Tahoma"/>
            <family val="0"/>
          </rPr>
          <t xml:space="preserve">
последователи, "школа"</t>
        </r>
      </text>
    </comment>
  </commentList>
</comments>
</file>

<file path=xl/comments8.xml><?xml version="1.0" encoding="utf-8"?>
<comments xmlns="http://schemas.openxmlformats.org/spreadsheetml/2006/main">
  <authors>
    <author>Nazym F.Saifullin </author>
  </authors>
  <commentList>
    <comment ref="A3" authorId="0">
      <text>
        <r>
          <rPr>
            <b/>
            <sz val="8"/>
            <rFont val="Tahoma"/>
            <family val="0"/>
          </rPr>
          <t>Nazym F.Saifullin :</t>
        </r>
        <r>
          <rPr>
            <sz val="8"/>
            <rFont val="Tahoma"/>
            <family val="0"/>
          </rPr>
          <t xml:space="preserve">
следить за асинхронностью векторов у коренных технологий (Рс и Рв)</t>
        </r>
      </text>
    </comment>
  </commentList>
</comments>
</file>

<file path=xl/comments9.xml><?xml version="1.0" encoding="utf-8"?>
<comments xmlns="http://schemas.openxmlformats.org/spreadsheetml/2006/main">
  <authors>
    <author>Тоно Болеви</author>
  </authors>
  <commentList>
    <comment ref="B67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в сопоставимых ден. един.</t>
        </r>
      </text>
    </comment>
    <comment ref="A76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? ср. охват на каждый ист-к угрозы</t>
        </r>
      </text>
    </comment>
    <comment ref="A17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создание новых рабочих мест</t>
        </r>
      </text>
    </comment>
    <comment ref="A23" authorId="0">
      <text>
        <r>
          <rPr>
            <b/>
            <sz val="8"/>
            <rFont val="Tahoma"/>
            <family val="0"/>
          </rPr>
          <t>Тоно Болеви:</t>
        </r>
        <r>
          <rPr>
            <sz val="8"/>
            <rFont val="Tahoma"/>
            <family val="0"/>
          </rPr>
          <t xml:space="preserve">
базовое подразделение, в котором преимущественно осваивается технология </t>
        </r>
      </text>
    </comment>
  </commentList>
</comments>
</file>

<file path=xl/sharedStrings.xml><?xml version="1.0" encoding="utf-8"?>
<sst xmlns="http://schemas.openxmlformats.org/spreadsheetml/2006/main" count="536" uniqueCount="343">
  <si>
    <t>Оценка уровня квалификации кадров на предприятии с высшей оценкой данного показателя</t>
  </si>
  <si>
    <t>Численность работников, занятых на предприятии</t>
  </si>
  <si>
    <t>Кадровые вакансии (свободные рабочие места) на предприятии</t>
  </si>
  <si>
    <t>Средняя заработная плата работников по предприятию</t>
  </si>
  <si>
    <t>Количество работников, получающих выплаты из социальных фондов</t>
  </si>
  <si>
    <t>Общая сумма сбережений предприятия за период, предшествующий текущему</t>
  </si>
  <si>
    <t>Стоимость потребительской корзины  в регионе в текущий период</t>
  </si>
  <si>
    <t>рублей в год</t>
  </si>
  <si>
    <t>рублей в год на человека</t>
  </si>
  <si>
    <t>рублей</t>
  </si>
  <si>
    <t>рублей\чел</t>
  </si>
  <si>
    <t>Средняя сумма сбережений на одного работника</t>
  </si>
  <si>
    <t>Потребность работников предприятия в жилье</t>
  </si>
  <si>
    <t>Общая площадь жилищного фонда предприятия</t>
  </si>
  <si>
    <t>Численность работников, проживающих в жилом фонде предприятия</t>
  </si>
  <si>
    <t xml:space="preserve">Процент обеспеченности жильем на предприятии </t>
  </si>
  <si>
    <t>%</t>
  </si>
  <si>
    <t>Общая площадь благоустроенного жилищного фонда предприятия</t>
  </si>
  <si>
    <t>Кол-во продукции, выпускаемой по данной технологии на предприятии с высшей оценкой данного показателя</t>
  </si>
  <si>
    <t>Процент удовлетворенности потребностей работников в услугах (по подразделению предприятия с высшей оценкой данного показателя)</t>
  </si>
  <si>
    <t>Процент обеспеченности работников благоустроенным жильем на предприятии (по подразделению предприятия с высшей оценкой данного показателя)</t>
  </si>
  <si>
    <t>Численность работников данной возрастной группы</t>
  </si>
  <si>
    <t>Состояние здоровья работников (по подразделению предприятия с высшей оценкой данного показателя)</t>
  </si>
  <si>
    <t>Кол-во обращений за медицинской помощью за период, предшествующий текущему</t>
  </si>
  <si>
    <t>Заболеваемость работников на предприятии (минимум заболеваний) (по подразделению предприятия с высшей оценкой данного показателя)</t>
  </si>
  <si>
    <t>Ожидаемая средняя продольность жизни работников на предприятии</t>
  </si>
  <si>
    <t>Средняя прод-ть жизни (по подразделению предприятия с высшей оценкой данного показателя)</t>
  </si>
  <si>
    <t>Кол-во работников предприятия, получивших травмы в быту и на производстве за предшествующий период</t>
  </si>
  <si>
    <t>Травматизм на предприятии по подразделению с лучшими значениями оценки данного показателя (мин. травм)</t>
  </si>
  <si>
    <t>Число семей на предприятии</t>
  </si>
  <si>
    <t>Устойчивость семейных отношений на предприятии (по подразделению предприятия с высшей оценкой данного показателя)</t>
  </si>
  <si>
    <t>Смертность на 1000 чел. в год</t>
  </si>
  <si>
    <t>Рождаемость на 1000 чел. в год</t>
  </si>
  <si>
    <t>Социальная динамика</t>
  </si>
  <si>
    <t>Прирост работников за предшествующие 10 лет</t>
  </si>
  <si>
    <t>Повозрастная занятость работников</t>
  </si>
  <si>
    <t>Расходы работников на потребление благ и услуг (по данной технологии )</t>
  </si>
  <si>
    <t>Сбережения работников (отложенный спрос)</t>
  </si>
  <si>
    <t>Потребность работников в жилье</t>
  </si>
  <si>
    <t>Обеспеченность работников жильем</t>
  </si>
  <si>
    <t>Обеспеченность работников  благоустроенным жильем</t>
  </si>
  <si>
    <t>Удовлетворение потребностей работников в товарах (качество товаров по данной технологии)</t>
  </si>
  <si>
    <t>Удовлетворение потребностей работников в услугах (качество услуг)</t>
  </si>
  <si>
    <t>Состояние здоровья работников по возрастным группам</t>
  </si>
  <si>
    <t>ИТОГОвое "Здоровье"</t>
  </si>
  <si>
    <t>Социодинамика</t>
  </si>
  <si>
    <t>Вклад предприятия в прирост населения в регионе</t>
  </si>
  <si>
    <t>Прогноз занятости на предприятии</t>
  </si>
  <si>
    <t>Ваша оценка</t>
  </si>
  <si>
    <t>Численность новых рабочих мест, открываемых  на вашем предприятии в связи с технологией, лучшей по данному показателю</t>
  </si>
  <si>
    <t>Общая численность работников на предприятии (данные по 2003 г.)</t>
  </si>
  <si>
    <t>Стоимость годового внутреннего валового продукта (ВВП), создаваемая вашей профильной технологией</t>
  </si>
  <si>
    <t>Общая численность рабочих мест, необходимых для вашей профильной технологии</t>
  </si>
  <si>
    <t>руб\чел*год</t>
  </si>
  <si>
    <t>Численность работников данной возрастной группы на предприятии</t>
  </si>
  <si>
    <t>Число занятых в вашей профильной технологии по данной возрастной группе</t>
  </si>
  <si>
    <t>Уровень занятости работников на предприятии в технологии с высшей оценкой данного показателя</t>
  </si>
  <si>
    <t>Расходы работника на потребление благ и услуг по профильной технологии с высшей оценкой данного показателя</t>
  </si>
  <si>
    <t>Средняя сумма сбережений на одного работника по профильной технологии с высшей оценкой данного показателя</t>
  </si>
  <si>
    <t>Гориз. коорд. (ось Х)</t>
  </si>
  <si>
    <t>угол</t>
  </si>
  <si>
    <t>интенсивность</t>
  </si>
  <si>
    <t>АЛЬЯНС</t>
  </si>
  <si>
    <t>угол атаки</t>
  </si>
  <si>
    <t>Ср. геом.</t>
  </si>
  <si>
    <t>код</t>
  </si>
  <si>
    <t>футуро-альянсы</t>
  </si>
  <si>
    <t>Число родившихся детей, приходящихся на одну семью работников предприятия</t>
  </si>
  <si>
    <t>Состояние экологии предприятия с высшей оценкой данного показателя</t>
  </si>
  <si>
    <t>Общая площадь территории предприятия</t>
  </si>
  <si>
    <t>Защищенность от возникновения чрезвычайных ситуаций в подразделении предприятия с высшей оценкой данного показателя</t>
  </si>
  <si>
    <t>Соблюдение конституционных прав работников подразделения предприятия с высшей оценкой по данному показателю</t>
  </si>
  <si>
    <t>Средняя продолжительность жизни (по подразделению предприятия с худшей оценкой данного показателя)</t>
  </si>
  <si>
    <t>Численность работников, занятых обучением в средней школе</t>
  </si>
  <si>
    <t>Численность работников, занятых обучением в ВУЗах</t>
  </si>
  <si>
    <t>10-бальная шкала</t>
  </si>
  <si>
    <t>Оценки респондентов</t>
  </si>
  <si>
    <t>Кол-во обращений работников предприятия с опротестованием действий руководства (за последние 5 лет)</t>
  </si>
  <si>
    <t>Общее число замеров показателей экологического состояния природных объектов предприятия (за последние 5 лет)</t>
  </si>
  <si>
    <t>Численность работников с законченным средним профессиональным образованием</t>
  </si>
  <si>
    <t>Численность работников с законченным высшим образованием</t>
  </si>
  <si>
    <t>Численность работников с учеными степенями и званиями</t>
  </si>
  <si>
    <r>
      <t>Ось № 20%</t>
    </r>
    <r>
      <rPr>
        <i/>
        <sz val="12"/>
        <rFont val="Arial CYR"/>
        <family val="2"/>
      </rPr>
      <t xml:space="preserve"> </t>
    </r>
    <r>
      <rPr>
        <b/>
        <i/>
        <sz val="12"/>
        <color indexed="23"/>
        <rFont val="Arial CYR"/>
        <family val="0"/>
      </rPr>
      <t>Эмоц. уровень</t>
    </r>
    <r>
      <rPr>
        <i/>
        <sz val="12"/>
        <rFont val="Arial CYR"/>
        <family val="2"/>
      </rPr>
      <t>: Удрученность\ Отстройка от врагов\</t>
    </r>
    <r>
      <rPr>
        <i/>
        <sz val="10"/>
        <rFont val="Arial Cyr"/>
        <family val="0"/>
      </rPr>
      <t xml:space="preserve"> Монотонность (свербит\оскомина)) \ Антагонизм\заноза \ Боль \ Гнев  \ Ненависть \ Затаённая обида \ Скрытая враждебность \ Тревога  \ Страх\отвращение \ Оцепенение \стыд \ Сочувствие</t>
    </r>
    <r>
      <rPr>
        <i/>
        <sz val="12"/>
        <rFont val="Arial CYR"/>
        <family val="2"/>
      </rPr>
      <t xml:space="preserve"> \</t>
    </r>
  </si>
  <si>
    <r>
      <t>Ось № 60% Эмоц. уровень:</t>
    </r>
    <r>
      <rPr>
        <i/>
        <sz val="11"/>
        <rFont val="Arial CYR"/>
        <family val="2"/>
      </rPr>
      <t xml:space="preserve"> внимание\интерес\ Консерватизм  \ Удовлетворённость («бизнес как он понимается»)</t>
    </r>
  </si>
  <si>
    <r>
      <t>Ось № 100% Эмоц. уровень</t>
    </r>
    <r>
      <rPr>
        <b/>
        <i/>
        <sz val="11"/>
        <rFont val="Arial CYR"/>
        <family val="0"/>
      </rPr>
      <t>:</t>
    </r>
    <r>
      <rPr>
        <i/>
        <sz val="11"/>
        <rFont val="Arial CYR"/>
        <family val="2"/>
      </rPr>
      <t xml:space="preserve"> воодушевление\ радость, упоение\восторг\ диву даваться Веселье \Сильный интерес</t>
    </r>
  </si>
  <si>
    <t>ПРОГНОТИПЫ</t>
  </si>
  <si>
    <t>угол 135</t>
  </si>
  <si>
    <t>Прирост среднедушевого дохода за предшествующие 10 лет</t>
  </si>
  <si>
    <t xml:space="preserve">Число замеров с обнаруженным превышением показателей предельно допустимых концентраций (ПДК) </t>
  </si>
  <si>
    <t>кв. км</t>
  </si>
  <si>
    <t>Кол-во объектов с повышенной опасностью</t>
  </si>
  <si>
    <t>Предполагаемая территория заражения при чрезвычайной ситуации</t>
  </si>
  <si>
    <t>Кол-во положительно решенных обращений</t>
  </si>
  <si>
    <t>&amp;</t>
  </si>
  <si>
    <r>
      <t xml:space="preserve">в его </t>
    </r>
    <r>
      <rPr>
        <i/>
        <u val="single"/>
        <sz val="8"/>
        <color indexed="16"/>
        <rFont val="Arial Cyr"/>
        <family val="2"/>
      </rPr>
      <t>желании</t>
    </r>
    <r>
      <rPr>
        <i/>
        <sz val="8"/>
        <color indexed="16"/>
        <rFont val="Arial Cyr"/>
        <family val="2"/>
      </rPr>
      <t xml:space="preserve"> упоения\воодушевления\радости от</t>
    </r>
  </si>
  <si>
    <r>
      <t>в его бизнес-</t>
    </r>
    <r>
      <rPr>
        <i/>
        <u val="single"/>
        <sz val="8"/>
        <color indexed="16"/>
        <rFont val="Arial Cyr"/>
        <family val="2"/>
      </rPr>
      <t>необходимости</t>
    </r>
    <r>
      <rPr>
        <i/>
        <sz val="8"/>
        <color indexed="16"/>
        <rFont val="Arial Cyr"/>
        <family val="2"/>
      </rPr>
      <t xml:space="preserve"> сохранить </t>
    </r>
  </si>
  <si>
    <r>
      <t>в его бизнес-</t>
    </r>
    <r>
      <rPr>
        <i/>
        <u val="single"/>
        <sz val="8"/>
        <color indexed="16"/>
        <rFont val="Arial Cyr"/>
        <family val="2"/>
      </rPr>
      <t>необходимости</t>
    </r>
    <r>
      <rPr>
        <i/>
        <sz val="8"/>
        <color indexed="16"/>
        <rFont val="Arial Cyr"/>
        <family val="2"/>
      </rPr>
      <t xml:space="preserve"> сохранить\обеспечить </t>
    </r>
  </si>
  <si>
    <r>
      <t xml:space="preserve">в его </t>
    </r>
    <r>
      <rPr>
        <i/>
        <u val="single"/>
        <sz val="8"/>
        <color indexed="16"/>
        <rFont val="Arial Cyr"/>
        <family val="2"/>
      </rPr>
      <t>вынужденности</t>
    </r>
    <r>
      <rPr>
        <i/>
        <sz val="8"/>
        <color indexed="16"/>
        <rFont val="Arial Cyr"/>
        <family val="2"/>
      </rPr>
      <t xml:space="preserve"> страха\тревоги\стыда за </t>
    </r>
  </si>
  <si>
    <r>
      <t>Pa</t>
    </r>
    <r>
      <rPr>
        <b/>
        <vertAlign val="subscript"/>
        <sz val="14"/>
        <color indexed="18"/>
        <rFont val="Arial"/>
        <family val="2"/>
      </rPr>
      <t>-2</t>
    </r>
  </si>
  <si>
    <r>
      <t>Pb-</t>
    </r>
    <r>
      <rPr>
        <b/>
        <vertAlign val="subscript"/>
        <sz val="14"/>
        <color indexed="18"/>
        <rFont val="Arial"/>
        <family val="2"/>
      </rPr>
      <t>2</t>
    </r>
  </si>
  <si>
    <r>
      <t>Pc</t>
    </r>
    <r>
      <rPr>
        <b/>
        <vertAlign val="subscript"/>
        <sz val="14"/>
        <color indexed="18"/>
        <rFont val="Arial"/>
        <family val="2"/>
      </rPr>
      <t>-2</t>
    </r>
  </si>
  <si>
    <r>
      <t>Pa</t>
    </r>
    <r>
      <rPr>
        <b/>
        <vertAlign val="subscript"/>
        <sz val="14"/>
        <color indexed="18"/>
        <rFont val="Arial"/>
        <family val="2"/>
      </rPr>
      <t>-1</t>
    </r>
  </si>
  <si>
    <r>
      <t>Pb</t>
    </r>
    <r>
      <rPr>
        <b/>
        <vertAlign val="subscript"/>
        <sz val="14"/>
        <color indexed="18"/>
        <rFont val="Arial"/>
        <family val="2"/>
      </rPr>
      <t>-1</t>
    </r>
  </si>
  <si>
    <r>
      <t>Pc</t>
    </r>
    <r>
      <rPr>
        <b/>
        <vertAlign val="subscript"/>
        <sz val="14"/>
        <color indexed="18"/>
        <rFont val="Arial"/>
        <family val="2"/>
      </rPr>
      <t>-1</t>
    </r>
  </si>
  <si>
    <r>
      <t>Pa</t>
    </r>
    <r>
      <rPr>
        <b/>
        <vertAlign val="subscript"/>
        <sz val="14"/>
        <color indexed="18"/>
        <rFont val="Arial"/>
        <family val="2"/>
      </rPr>
      <t>1</t>
    </r>
  </si>
  <si>
    <r>
      <t>Pb</t>
    </r>
    <r>
      <rPr>
        <b/>
        <vertAlign val="subscript"/>
        <sz val="14"/>
        <color indexed="18"/>
        <rFont val="Arial"/>
        <family val="2"/>
      </rPr>
      <t>1</t>
    </r>
  </si>
  <si>
    <r>
      <t>Pc</t>
    </r>
    <r>
      <rPr>
        <b/>
        <vertAlign val="subscript"/>
        <sz val="14"/>
        <color indexed="18"/>
        <rFont val="Arial"/>
        <family val="2"/>
      </rPr>
      <t>1</t>
    </r>
  </si>
  <si>
    <r>
      <t>Pa</t>
    </r>
    <r>
      <rPr>
        <b/>
        <vertAlign val="subscript"/>
        <sz val="14"/>
        <color indexed="18"/>
        <rFont val="Arial"/>
        <family val="2"/>
      </rPr>
      <t>2</t>
    </r>
  </si>
  <si>
    <r>
      <t>Pb</t>
    </r>
    <r>
      <rPr>
        <b/>
        <vertAlign val="subscript"/>
        <sz val="14"/>
        <color indexed="18"/>
        <rFont val="Arial"/>
        <family val="2"/>
      </rPr>
      <t>2</t>
    </r>
  </si>
  <si>
    <r>
      <t>Pc</t>
    </r>
    <r>
      <rPr>
        <b/>
        <vertAlign val="subscript"/>
        <sz val="14"/>
        <color indexed="18"/>
        <rFont val="Arial"/>
        <family val="2"/>
      </rPr>
      <t>2</t>
    </r>
  </si>
  <si>
    <r>
      <t>минор</t>
    </r>
    <r>
      <rPr>
        <sz val="10"/>
        <rFont val="Arial Cyr"/>
        <family val="0"/>
      </rPr>
      <t xml:space="preserve"> А (при альянсе В и С)</t>
    </r>
  </si>
  <si>
    <r>
      <t>минор</t>
    </r>
    <r>
      <rPr>
        <sz val="10"/>
        <rFont val="Arial Cyr"/>
        <family val="0"/>
      </rPr>
      <t xml:space="preserve"> В (при альянсе А и С)</t>
    </r>
  </si>
  <si>
    <r>
      <t>минор</t>
    </r>
    <r>
      <rPr>
        <sz val="10"/>
        <rFont val="Arial Cyr"/>
        <family val="0"/>
      </rPr>
      <t xml:space="preserve"> С (при альянсе А и В)</t>
    </r>
  </si>
  <si>
    <r>
      <t>мажор</t>
    </r>
    <r>
      <rPr>
        <sz val="10"/>
        <rFont val="Arial Cyr"/>
        <family val="0"/>
      </rPr>
      <t xml:space="preserve"> А (на альянсе В и С)</t>
    </r>
  </si>
  <si>
    <r>
      <t>мажор</t>
    </r>
    <r>
      <rPr>
        <sz val="10"/>
        <rFont val="Arial Cyr"/>
        <family val="0"/>
      </rPr>
      <t xml:space="preserve"> В (на альянсе А и С)</t>
    </r>
  </si>
  <si>
    <r>
      <t>мажор</t>
    </r>
    <r>
      <rPr>
        <sz val="10"/>
        <rFont val="Arial Cyr"/>
        <family val="0"/>
      </rPr>
      <t xml:space="preserve"> С (на альянсе А и В)</t>
    </r>
  </si>
  <si>
    <t>Qb-2</t>
  </si>
  <si>
    <t>Qc-2</t>
  </si>
  <si>
    <t>Qb-1</t>
  </si>
  <si>
    <t>Qc-1</t>
  </si>
  <si>
    <t>Qb</t>
  </si>
  <si>
    <t>Qc</t>
  </si>
  <si>
    <t>Qb1</t>
  </si>
  <si>
    <t>Qc1</t>
  </si>
  <si>
    <t>Fb</t>
  </si>
  <si>
    <t>Pa</t>
  </si>
  <si>
    <t>Fc</t>
  </si>
  <si>
    <t>Pb</t>
  </si>
  <si>
    <t>Fa</t>
  </si>
  <si>
    <t>Pc</t>
  </si>
  <si>
    <t>Fc-1</t>
  </si>
  <si>
    <t>Pb-1</t>
  </si>
  <si>
    <t>a</t>
  </si>
  <si>
    <t>b</t>
  </si>
  <si>
    <t>c</t>
  </si>
  <si>
    <t>Безопасность</t>
  </si>
  <si>
    <t>Сопричастность</t>
  </si>
  <si>
    <t>Самоуважение</t>
  </si>
  <si>
    <t>Самоактуализация</t>
  </si>
  <si>
    <t>Pc-2</t>
  </si>
  <si>
    <t>Fb-1</t>
  </si>
  <si>
    <t>Fa-2</t>
  </si>
  <si>
    <t>Pb-2</t>
  </si>
  <si>
    <t>Fc-2</t>
  </si>
  <si>
    <t>Pa2</t>
  </si>
  <si>
    <r>
      <t>Fb</t>
    </r>
    <r>
      <rPr>
        <vertAlign val="subscript"/>
        <sz val="10"/>
        <rFont val="Times New Roman"/>
        <family val="1"/>
      </rPr>
      <t>-1</t>
    </r>
  </si>
  <si>
    <t>Qa-1</t>
  </si>
  <si>
    <t>Qa</t>
  </si>
  <si>
    <t>Qa1</t>
  </si>
  <si>
    <r>
      <t>в его бизнес-</t>
    </r>
    <r>
      <rPr>
        <i/>
        <u val="single"/>
        <sz val="8"/>
        <color indexed="20"/>
        <rFont val="Arial Cyr"/>
        <family val="2"/>
      </rPr>
      <t>необходимости</t>
    </r>
    <r>
      <rPr>
        <i/>
        <sz val="8"/>
        <color indexed="20"/>
        <rFont val="Arial Cyr"/>
        <family val="2"/>
      </rPr>
      <t xml:space="preserve"> сохранить\обеспечить </t>
    </r>
  </si>
  <si>
    <r>
      <t xml:space="preserve">в его </t>
    </r>
    <r>
      <rPr>
        <i/>
        <u val="single"/>
        <sz val="8"/>
        <color indexed="20"/>
        <rFont val="Arial Cyr"/>
        <family val="2"/>
      </rPr>
      <t>вынужденности</t>
    </r>
    <r>
      <rPr>
        <i/>
        <sz val="8"/>
        <color indexed="20"/>
        <rFont val="Arial Cyr"/>
        <family val="2"/>
      </rPr>
      <t xml:space="preserve"> страха\тревоги\стыда за </t>
    </r>
  </si>
  <si>
    <r>
      <t xml:space="preserve">в его </t>
    </r>
    <r>
      <rPr>
        <i/>
        <u val="single"/>
        <sz val="8"/>
        <color indexed="20"/>
        <rFont val="Arial Cyr"/>
        <family val="2"/>
      </rPr>
      <t>желании</t>
    </r>
    <r>
      <rPr>
        <i/>
        <sz val="8"/>
        <color indexed="20"/>
        <rFont val="Arial Cyr"/>
        <family val="2"/>
      </rPr>
      <t xml:space="preserve"> упоения\воодушевления\радости от</t>
    </r>
  </si>
  <si>
    <r>
      <t>в его бизнес-</t>
    </r>
    <r>
      <rPr>
        <i/>
        <u val="single"/>
        <sz val="8"/>
        <color indexed="20"/>
        <rFont val="Arial Cyr"/>
        <family val="2"/>
      </rPr>
      <t>необходимости</t>
    </r>
    <r>
      <rPr>
        <i/>
        <sz val="8"/>
        <color indexed="20"/>
        <rFont val="Arial Cyr"/>
        <family val="2"/>
      </rPr>
      <t xml:space="preserve"> сохранить </t>
    </r>
  </si>
  <si>
    <t>Pa-2</t>
  </si>
  <si>
    <t>Fb-2</t>
  </si>
  <si>
    <r>
      <t>Pc-</t>
    </r>
    <r>
      <rPr>
        <vertAlign val="subscript"/>
        <sz val="10"/>
        <rFont val="Times New Roman"/>
        <family val="1"/>
      </rPr>
      <t>1</t>
    </r>
  </si>
  <si>
    <t>Pb2</t>
  </si>
  <si>
    <t>Pc2</t>
  </si>
  <si>
    <t>Fc2</t>
  </si>
  <si>
    <t>Fa2</t>
  </si>
  <si>
    <t>Fb3</t>
  </si>
  <si>
    <t>Qa-2</t>
  </si>
  <si>
    <t>Qa2</t>
  </si>
  <si>
    <t>по Маслоу</t>
  </si>
  <si>
    <r>
      <t>Pa</t>
    </r>
    <r>
      <rPr>
        <vertAlign val="subscript"/>
        <sz val="10"/>
        <rFont val="Times New Roman"/>
        <family val="1"/>
      </rPr>
      <t>-1</t>
    </r>
  </si>
  <si>
    <r>
      <t>Fc</t>
    </r>
    <r>
      <rPr>
        <vertAlign val="subscript"/>
        <sz val="10"/>
        <rFont val="Times New Roman"/>
        <family val="1"/>
      </rPr>
      <t>-1</t>
    </r>
  </si>
  <si>
    <r>
      <t>Pb</t>
    </r>
    <r>
      <rPr>
        <vertAlign val="subscript"/>
        <sz val="10"/>
        <rFont val="Times New Roman"/>
        <family val="1"/>
      </rPr>
      <t>-1</t>
    </r>
  </si>
  <si>
    <r>
      <t>Fa</t>
    </r>
    <r>
      <rPr>
        <vertAlign val="subscript"/>
        <sz val="10"/>
        <rFont val="Times New Roman"/>
        <family val="1"/>
      </rPr>
      <t>-1</t>
    </r>
  </si>
  <si>
    <r>
      <t>Pc</t>
    </r>
    <r>
      <rPr>
        <vertAlign val="subscript"/>
        <sz val="10"/>
        <rFont val="Times New Roman"/>
        <family val="1"/>
      </rPr>
      <t>-1</t>
    </r>
  </si>
  <si>
    <r>
      <t>Fb</t>
    </r>
    <r>
      <rPr>
        <vertAlign val="subscript"/>
        <sz val="10"/>
        <rFont val="Times New Roman"/>
        <family val="1"/>
      </rPr>
      <t>1</t>
    </r>
  </si>
  <si>
    <r>
      <t>Ра</t>
    </r>
    <r>
      <rPr>
        <vertAlign val="subscript"/>
        <sz val="10"/>
        <rFont val="Times New Roman"/>
        <family val="1"/>
      </rPr>
      <t>1</t>
    </r>
  </si>
  <si>
    <r>
      <t>Fc</t>
    </r>
    <r>
      <rPr>
        <vertAlign val="subscript"/>
        <sz val="10"/>
        <rFont val="Times New Roman"/>
        <family val="1"/>
      </rPr>
      <t>1</t>
    </r>
  </si>
  <si>
    <r>
      <t>Pb</t>
    </r>
    <r>
      <rPr>
        <vertAlign val="subscript"/>
        <sz val="10"/>
        <rFont val="Times New Roman"/>
        <family val="1"/>
      </rPr>
      <t>1</t>
    </r>
  </si>
  <si>
    <r>
      <t>Fa</t>
    </r>
    <r>
      <rPr>
        <vertAlign val="subscript"/>
        <sz val="10"/>
        <rFont val="Times New Roman"/>
        <family val="1"/>
      </rPr>
      <t>1</t>
    </r>
  </si>
  <si>
    <r>
      <t>Pc</t>
    </r>
    <r>
      <rPr>
        <vertAlign val="subscript"/>
        <sz val="10"/>
        <rFont val="Times New Roman"/>
        <family val="1"/>
      </rPr>
      <t>1</t>
    </r>
  </si>
  <si>
    <r>
      <t>Fb</t>
    </r>
    <r>
      <rPr>
        <vertAlign val="subscript"/>
        <sz val="10"/>
        <rFont val="Times New Roman"/>
        <family val="1"/>
      </rPr>
      <t>2</t>
    </r>
  </si>
  <si>
    <r>
      <t>Pa</t>
    </r>
    <r>
      <rPr>
        <b/>
        <vertAlign val="subscript"/>
        <sz val="10"/>
        <rFont val="Times New Roman"/>
        <family val="1"/>
      </rPr>
      <t>1</t>
    </r>
  </si>
  <si>
    <r>
      <t>Fb</t>
    </r>
    <r>
      <rPr>
        <b/>
        <vertAlign val="subscript"/>
        <sz val="10"/>
        <rFont val="Times New Roman"/>
        <family val="1"/>
      </rPr>
      <t>1</t>
    </r>
  </si>
  <si>
    <t>Fb2</t>
  </si>
  <si>
    <t>Fa1</t>
  </si>
  <si>
    <t>Fc1</t>
  </si>
  <si>
    <t>Fb1</t>
  </si>
  <si>
    <t>Fa-1</t>
  </si>
  <si>
    <t>Должность*</t>
  </si>
  <si>
    <t>Возраст</t>
  </si>
  <si>
    <t>Образование</t>
  </si>
  <si>
    <t>E-Mail</t>
  </si>
  <si>
    <t>Физиологические потребности</t>
  </si>
  <si>
    <t>ВОСПРИЯТИЕ</t>
  </si>
  <si>
    <t>ПАМЯТЬ</t>
  </si>
  <si>
    <t>Трудовая деятельность</t>
  </si>
  <si>
    <t>1_1</t>
  </si>
  <si>
    <t xml:space="preserve">Удовлетворенность трудом, доставляемая данной технологией </t>
  </si>
  <si>
    <t>1_2</t>
  </si>
  <si>
    <t>1_3</t>
  </si>
  <si>
    <t>Производительность труда</t>
  </si>
  <si>
    <t>Кадровое обеспечение</t>
  </si>
  <si>
    <t>2_1</t>
  </si>
  <si>
    <t>Уровень требуемой квалификации работников для обслуживания технологии</t>
  </si>
  <si>
    <t>2_2</t>
  </si>
  <si>
    <t>Потребление благ и услуг (от технологии)</t>
  </si>
  <si>
    <t>3_1</t>
  </si>
  <si>
    <t>3_2</t>
  </si>
  <si>
    <t>4_1</t>
  </si>
  <si>
    <t>4_2</t>
  </si>
  <si>
    <t>Качество продукции и услуг</t>
  </si>
  <si>
    <t>5_1</t>
  </si>
  <si>
    <t>5_2</t>
  </si>
  <si>
    <t>Здоровье</t>
  </si>
  <si>
    <t>6_1</t>
  </si>
  <si>
    <t>6_2</t>
  </si>
  <si>
    <t>Заболеваемость</t>
  </si>
  <si>
    <t>6_3</t>
  </si>
  <si>
    <t>Ожидаемая продолжительность жизни</t>
  </si>
  <si>
    <t>6_4</t>
  </si>
  <si>
    <t>Травматизм</t>
  </si>
  <si>
    <t>7_1</t>
  </si>
  <si>
    <t>Устойчивость семейных отношений</t>
  </si>
  <si>
    <t>7_2</t>
  </si>
  <si>
    <t>Удовлетворенность семейной жизнью</t>
  </si>
  <si>
    <t>7_3</t>
  </si>
  <si>
    <t>7_3_1</t>
  </si>
  <si>
    <t>Отрицательный прирост населения</t>
  </si>
  <si>
    <t>7_3_2</t>
  </si>
  <si>
    <t>Снижение среднедушевого дохода</t>
  </si>
  <si>
    <t>7_3_3</t>
  </si>
  <si>
    <t>Соответствие фактической рождаемости желаемому числу детей в семье</t>
  </si>
  <si>
    <t>Экология</t>
  </si>
  <si>
    <t>8_1</t>
  </si>
  <si>
    <t>Экология природной среды</t>
  </si>
  <si>
    <t>8_2</t>
  </si>
  <si>
    <t>Защищенность региона от возникновения чрезвычайных ситуаций</t>
  </si>
  <si>
    <t>Гражданские права и свободы</t>
  </si>
  <si>
    <t>9_1</t>
  </si>
  <si>
    <t>Соблюдение конституционных прав</t>
  </si>
  <si>
    <t>9_2</t>
  </si>
  <si>
    <t>Уровень уголовных правонарушений</t>
  </si>
  <si>
    <t>10_1</t>
  </si>
  <si>
    <t>Общая грамотность</t>
  </si>
  <si>
    <t>10_2</t>
  </si>
  <si>
    <t>Охват обучением в начальной школе</t>
  </si>
  <si>
    <t>10_3</t>
  </si>
  <si>
    <t>Охват обучением в средней школе</t>
  </si>
  <si>
    <t>10_4</t>
  </si>
  <si>
    <t>Охват обучением в ВУЗах</t>
  </si>
  <si>
    <t>Культура и духовное общение</t>
  </si>
  <si>
    <t>11_1</t>
  </si>
  <si>
    <t>Социокультурное общение</t>
  </si>
  <si>
    <t>11_2</t>
  </si>
  <si>
    <t>Доступность информации и средств коммуникации</t>
  </si>
  <si>
    <t>11_3</t>
  </si>
  <si>
    <t>Удовлетворенность духовной жизнью</t>
  </si>
  <si>
    <t>11_4</t>
  </si>
  <si>
    <t>Сохранение культурного наследия</t>
  </si>
  <si>
    <t>Шкала</t>
  </si>
  <si>
    <t>Оценка удовлетворенности трудом i-го корреспондента</t>
  </si>
  <si>
    <t>5-бальная</t>
  </si>
  <si>
    <t>Оценка уровня квалификации кадров i-й технологии</t>
  </si>
  <si>
    <t>Оценка удовлетворенностью семейной жизнью i-го корреспондента</t>
  </si>
  <si>
    <t>детей</t>
  </si>
  <si>
    <t>чел.</t>
  </si>
  <si>
    <t>руб.</t>
  </si>
  <si>
    <t>Производительность труда в технологии с высшей оценкой данного показателя</t>
  </si>
  <si>
    <t>18-25 лет</t>
  </si>
  <si>
    <t>25-30 лет</t>
  </si>
  <si>
    <t>30-45 лет</t>
  </si>
  <si>
    <t>45-55 лет</t>
  </si>
  <si>
    <t>55-60 лет</t>
  </si>
  <si>
    <t>Потребление благ и услуг</t>
  </si>
  <si>
    <t>Средняя сумма выплат из социальных фондов</t>
  </si>
  <si>
    <t>кв.м. общей площади</t>
  </si>
  <si>
    <t>кв.м.</t>
  </si>
  <si>
    <t>Общее кол-во наименований товарной продукции, выпускаемой по данной технологии предприятиями все форм собственности</t>
  </si>
  <si>
    <t>шт.</t>
  </si>
  <si>
    <t>Кол-во наименований несертифицированной продукции, выпускаемой по данной технологии предприятиями все форм собственности</t>
  </si>
  <si>
    <t>Общий объем услуг в денежном выражении, оказываемых по данной технологии  предприятиями разных форм собственности</t>
  </si>
  <si>
    <t xml:space="preserve">Объем несертифицированных услуг по данной технологии </t>
  </si>
  <si>
    <t>12-18 лет</t>
  </si>
  <si>
    <t>60-70 лет</t>
  </si>
  <si>
    <t>ВСЕГО</t>
  </si>
  <si>
    <t>Численность больных данной возрастной группы</t>
  </si>
  <si>
    <t>доля</t>
  </si>
  <si>
    <t>лет</t>
  </si>
  <si>
    <t>Число браков за год</t>
  </si>
  <si>
    <t>Число разводов за год</t>
  </si>
  <si>
    <t>Qb2</t>
  </si>
  <si>
    <t>Qc2</t>
  </si>
  <si>
    <t>Qc-3</t>
  </si>
  <si>
    <t>Эксперт-оценка по 360o шкале</t>
  </si>
  <si>
    <t>количество детей</t>
  </si>
  <si>
    <t>Ваша оценка удовлетворенности трудом</t>
  </si>
  <si>
    <t>Оценка уровня квалификации кадров на предприятии по Вашей профильной технологии (специализации)</t>
  </si>
  <si>
    <t>Оценка уровня квалификации кадров в подразделении предприятия, имеющего высшую оценку данного показателя</t>
  </si>
  <si>
    <t>Уровень удовлетворенности семейной жизнью</t>
  </si>
  <si>
    <t xml:space="preserve">Сложившееся в обществе представление о желаемом (идеальном) числе детей на семью </t>
  </si>
  <si>
    <t>Ваше сложившееся  представление об оптимальном числе детей в семье</t>
  </si>
  <si>
    <t>Адрес, телефон</t>
  </si>
  <si>
    <t>Болеви</t>
  </si>
  <si>
    <t>Рентабельность\конкурентоспособность</t>
  </si>
  <si>
    <t>Актор*</t>
  </si>
  <si>
    <t>Актор "А"</t>
  </si>
  <si>
    <t>Актор "С"</t>
  </si>
  <si>
    <t>Виды потребностей</t>
  </si>
  <si>
    <t xml:space="preserve">ПРИОРИТЕТЫ </t>
  </si>
  <si>
    <t>КАПИТАЛИЗАЦИЯ</t>
  </si>
  <si>
    <t>ПРИОРИТЕТ РЕФОРМЫ</t>
  </si>
  <si>
    <t>создаст Нечто, которое будет способно увязать  м о т и в ы:</t>
  </si>
  <si>
    <r>
      <t>Методологический комментарий</t>
    </r>
    <r>
      <rPr>
        <b/>
        <sz val="9"/>
        <rFont val="Arial"/>
        <family val="2"/>
      </rPr>
      <t xml:space="preserve">: </t>
    </r>
    <r>
      <rPr>
        <sz val="9"/>
        <color indexed="62"/>
        <rFont val="Arial"/>
        <family val="2"/>
      </rPr>
      <t>Острие стрелки рядом с ключевым преобразованием\технологий указывает  на актора, чей мотив (идеал\ценность) в модели данной проблемной ситуации "лежит на левом плече весов" (в выигрыше от внедрения технологии)</t>
    </r>
  </si>
  <si>
    <t>Ключевые технологии</t>
  </si>
  <si>
    <t xml:space="preserve"> </t>
  </si>
  <si>
    <t>Стрельников</t>
  </si>
  <si>
    <t>Лаврухин</t>
  </si>
  <si>
    <t>Эмоциональный ранг (ось Y)</t>
  </si>
  <si>
    <t>Нормир. угол</t>
  </si>
  <si>
    <t>Дисбаланс альянса</t>
  </si>
  <si>
    <t>Интенсивность (проявленность) технологии</t>
  </si>
  <si>
    <r>
      <t xml:space="preserve">в его </t>
    </r>
    <r>
      <rPr>
        <i/>
        <u val="single"/>
        <sz val="8"/>
        <color indexed="16"/>
        <rFont val="Arial Cyr"/>
        <family val="2"/>
      </rPr>
      <t>желании</t>
    </r>
    <r>
      <rPr>
        <i/>
        <sz val="8"/>
        <color indexed="16"/>
        <rFont val="Arial Cyr"/>
        <family val="2"/>
      </rPr>
      <t xml:space="preserve"> упоении\воодушевлении\радости от</t>
    </r>
  </si>
  <si>
    <r>
      <t xml:space="preserve">создаст Нечто, которое будет способно увязать </t>
    </r>
    <r>
      <rPr>
        <b/>
        <i/>
        <sz val="11"/>
        <color indexed="16"/>
        <rFont val="Arial Cyr"/>
        <family val="2"/>
      </rPr>
      <t xml:space="preserve"> мотивы</t>
    </r>
  </si>
  <si>
    <r>
      <t xml:space="preserve">н а  о с н о в е   ПРОГНОТИПА,  Болеви  создаст Нечто, </t>
    </r>
    <r>
      <rPr>
        <i/>
        <sz val="9"/>
        <color indexed="17"/>
        <rFont val="Arial Cyr"/>
        <family val="2"/>
      </rPr>
      <t>которое будет способно увязать ключевые технологии</t>
    </r>
  </si>
  <si>
    <t>СУЩНОСТЬ</t>
  </si>
  <si>
    <t>Прогнозирование ритуальных услуг, от которых "не сможет уклониться" ни один из горожан, входит в аспект инфраструктур города</t>
  </si>
  <si>
    <t>Эмоциональный ранг</t>
  </si>
  <si>
    <t>Ф.И.О.</t>
  </si>
  <si>
    <t>Организация, должность</t>
  </si>
  <si>
    <t>Ось в ИнДжеме</t>
  </si>
  <si>
    <t>Кузнецов Е.Д.</t>
  </si>
  <si>
    <t>ked@kapella.gpi.ru</t>
  </si>
  <si>
    <t>ФИАН</t>
  </si>
  <si>
    <t>Завьялов Э.П.</t>
  </si>
  <si>
    <t>Стрельников А.И.</t>
  </si>
  <si>
    <t>Web-Matrix, ген. директор</t>
  </si>
  <si>
    <t>ЦНИИП Градо, вед.н.с.</t>
  </si>
  <si>
    <t>Професс. профиль</t>
  </si>
  <si>
    <t>интернет</t>
  </si>
  <si>
    <t>урбанистика</t>
  </si>
  <si>
    <t>Градо</t>
  </si>
  <si>
    <t>FutureNet</t>
  </si>
  <si>
    <t>профессор, зам.зав.лаб.</t>
  </si>
  <si>
    <t>высшее, д.б.н.</t>
  </si>
  <si>
    <r>
      <t>Оперативное Пространство триады</t>
    </r>
    <r>
      <rPr>
        <sz val="9"/>
        <color indexed="16"/>
        <rFont val="Arial Cyr"/>
        <family val="2"/>
      </rPr>
      <t>:</t>
    </r>
    <r>
      <rPr>
        <b/>
        <i/>
        <sz val="11"/>
        <color indexed="10"/>
        <rFont val="Arial Cyr"/>
        <family val="2"/>
      </rPr>
      <t xml:space="preserve">  Устойчивость развития биосистем</t>
    </r>
  </si>
  <si>
    <t>Лояльность юзеров</t>
  </si>
  <si>
    <t xml:space="preserve">Инфраструктура </t>
  </si>
  <si>
    <t>Аккупунктура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</si>
</sst>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_ ;\-[$$-409]#,##0\ "/>
    <numFmt numFmtId="165" formatCode="0.000"/>
    <numFmt numFmtId="166" formatCode="0.0000"/>
    <numFmt numFmtId="167" formatCode="0.0"/>
    <numFmt numFmtId="168" formatCode="0.0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_р_._-;\-* #,##0.00_р_._-;_-* &quot;-&quot;_р_._-;_-@_-"/>
    <numFmt numFmtId="172" formatCode="_-* #,##0.00000_р_._-;\-* #,##0.00000_р_._-;_-* &quot;-&quot;_р_._-;_-@_-"/>
    <numFmt numFmtId="173" formatCode="[$-419]mmmm\ yyyy;@"/>
    <numFmt numFmtId="174" formatCode="_-* #,##0.0000_р_._-;\-* #,##0.0000_р_._-;_-* &quot;-&quot;??_р_._-;_-@_-"/>
    <numFmt numFmtId="175" formatCode="#,##0&quot;р.&quot;"/>
    <numFmt numFmtId="176" formatCode="_-[$$-409]* #,##0.00_ ;_-[$$-409]* \-#,##0.00\ ;_-[$$-409]* &quot;-&quot;??_ ;_-@_ "/>
    <numFmt numFmtId="177" formatCode="_-* #,##0.000_р_._-;\-* #,##0.00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%"/>
    <numFmt numFmtId="184" formatCode="0.000000"/>
  </numFmts>
  <fonts count="16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i/>
      <sz val="8"/>
      <color indexed="20"/>
      <name val="Arial Cyr"/>
      <family val="2"/>
    </font>
    <font>
      <i/>
      <sz val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2"/>
    </font>
    <font>
      <sz val="12"/>
      <name val="Arial CYR"/>
      <family val="2"/>
    </font>
    <font>
      <sz val="10"/>
      <name val="Impact"/>
      <family val="2"/>
    </font>
    <font>
      <sz val="10"/>
      <color indexed="20"/>
      <name val="Impact"/>
      <family val="2"/>
    </font>
    <font>
      <sz val="10"/>
      <color indexed="17"/>
      <name val="Impact"/>
      <family val="2"/>
    </font>
    <font>
      <b/>
      <sz val="10"/>
      <color indexed="20"/>
      <name val="Arial Cyr"/>
      <family val="2"/>
    </font>
    <font>
      <i/>
      <u val="single"/>
      <sz val="8"/>
      <color indexed="20"/>
      <name val="Arial Cyr"/>
      <family val="2"/>
    </font>
    <font>
      <sz val="9"/>
      <name val="Arial"/>
      <family val="2"/>
    </font>
    <font>
      <i/>
      <sz val="11"/>
      <name val="Arial CYR"/>
      <family val="2"/>
    </font>
    <font>
      <sz val="10"/>
      <color indexed="57"/>
      <name val="Impact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name val="Arial"/>
      <family val="2"/>
    </font>
    <font>
      <b/>
      <vertAlign val="subscript"/>
      <sz val="10"/>
      <name val="Times New Roman"/>
      <family val="1"/>
    </font>
    <font>
      <b/>
      <sz val="9"/>
      <color indexed="18"/>
      <name val="Arial"/>
      <family val="2"/>
    </font>
    <font>
      <b/>
      <sz val="11"/>
      <color indexed="54"/>
      <name val="Arial Cyr"/>
      <family val="2"/>
    </font>
    <font>
      <b/>
      <sz val="10"/>
      <color indexed="18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8"/>
      <color indexed="20"/>
      <name val="Arial"/>
      <family val="2"/>
    </font>
    <font>
      <b/>
      <sz val="11"/>
      <color indexed="20"/>
      <name val="Arial Cyr"/>
      <family val="2"/>
    </font>
    <font>
      <sz val="12"/>
      <name val="Arial Cyr"/>
      <family val="0"/>
    </font>
    <font>
      <sz val="12"/>
      <color indexed="17"/>
      <name val="Impact"/>
      <family val="2"/>
    </font>
    <font>
      <sz val="10"/>
      <color indexed="20"/>
      <name val="Arial Cyr"/>
      <family val="2"/>
    </font>
    <font>
      <b/>
      <i/>
      <sz val="10"/>
      <color indexed="2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8"/>
      <color indexed="20"/>
      <name val="Arial Cyr"/>
      <family val="2"/>
    </font>
    <font>
      <b/>
      <i/>
      <sz val="9"/>
      <color indexed="20"/>
      <name val="Arial Cyr"/>
      <family val="2"/>
    </font>
    <font>
      <b/>
      <sz val="8"/>
      <color indexed="62"/>
      <name val="Arial Cyr"/>
      <family val="2"/>
    </font>
    <font>
      <b/>
      <sz val="8"/>
      <color indexed="17"/>
      <name val="Arial"/>
      <family val="2"/>
    </font>
    <font>
      <b/>
      <i/>
      <u val="doubleAccounting"/>
      <sz val="11"/>
      <color indexed="21"/>
      <name val="Arial Cyr"/>
      <family val="2"/>
    </font>
    <font>
      <b/>
      <sz val="8"/>
      <color indexed="53"/>
      <name val="Arial"/>
      <family val="2"/>
    </font>
    <font>
      <sz val="14"/>
      <color indexed="20"/>
      <name val="Impact"/>
      <family val="2"/>
    </font>
    <font>
      <b/>
      <sz val="8"/>
      <color indexed="53"/>
      <name val="Arial Cyr"/>
      <family val="0"/>
    </font>
    <font>
      <sz val="11"/>
      <name val="Impact"/>
      <family val="2"/>
    </font>
    <font>
      <sz val="11"/>
      <color indexed="20"/>
      <name val="Impact"/>
      <family val="2"/>
    </font>
    <font>
      <b/>
      <sz val="10"/>
      <color indexed="62"/>
      <name val="Arial Cyr"/>
      <family val="0"/>
    </font>
    <font>
      <b/>
      <i/>
      <sz val="10"/>
      <name val="Arial Cyr"/>
      <family val="0"/>
    </font>
    <font>
      <b/>
      <i/>
      <sz val="9"/>
      <color indexed="18"/>
      <name val="Arial"/>
      <family val="2"/>
    </font>
    <font>
      <b/>
      <sz val="8"/>
      <name val="Arial"/>
      <family val="2"/>
    </font>
    <font>
      <b/>
      <sz val="8"/>
      <color indexed="18"/>
      <name val="Arial Cyr"/>
      <family val="2"/>
    </font>
    <font>
      <b/>
      <sz val="14"/>
      <name val="Arial Cyr"/>
      <family val="0"/>
    </font>
    <font>
      <sz val="10"/>
      <color indexed="10"/>
      <name val="Arial Cyr"/>
      <family val="2"/>
    </font>
    <font>
      <b/>
      <i/>
      <sz val="10"/>
      <color indexed="18"/>
      <name val="Arial Cyr"/>
      <family val="2"/>
    </font>
    <font>
      <b/>
      <sz val="14"/>
      <name val="Symbol"/>
      <family val="1"/>
    </font>
    <font>
      <b/>
      <sz val="14"/>
      <color indexed="18"/>
      <name val="Arial"/>
      <family val="2"/>
    </font>
    <font>
      <sz val="14"/>
      <name val="Arial Cyr"/>
      <family val="0"/>
    </font>
    <font>
      <b/>
      <vertAlign val="subscript"/>
      <sz val="14"/>
      <color indexed="18"/>
      <name val="Arial"/>
      <family val="2"/>
    </font>
    <font>
      <sz val="10"/>
      <color indexed="16"/>
      <name val="Arial Cyr"/>
      <family val="0"/>
    </font>
    <font>
      <b/>
      <sz val="10"/>
      <color indexed="16"/>
      <name val="Arial"/>
      <family val="2"/>
    </font>
    <font>
      <sz val="14"/>
      <color indexed="57"/>
      <name val="Impact"/>
      <family val="2"/>
    </font>
    <font>
      <b/>
      <sz val="9"/>
      <color indexed="16"/>
      <name val="Arial Cyr"/>
      <family val="2"/>
    </font>
    <font>
      <i/>
      <sz val="8"/>
      <color indexed="16"/>
      <name val="Arial Cyr"/>
      <family val="2"/>
    </font>
    <font>
      <i/>
      <u val="single"/>
      <sz val="8"/>
      <color indexed="16"/>
      <name val="Arial Cyr"/>
      <family val="2"/>
    </font>
    <font>
      <b/>
      <sz val="9"/>
      <color indexed="57"/>
      <name val="Arial Cyr"/>
      <family val="2"/>
    </font>
    <font>
      <b/>
      <sz val="10"/>
      <color indexed="53"/>
      <name val="Arial Cyr"/>
      <family val="2"/>
    </font>
    <font>
      <b/>
      <sz val="10"/>
      <color indexed="57"/>
      <name val="Arial Cyr"/>
      <family val="2"/>
    </font>
    <font>
      <i/>
      <sz val="8"/>
      <name val="Times New Roman"/>
      <family val="1"/>
    </font>
    <font>
      <b/>
      <sz val="9"/>
      <name val="Arial"/>
      <family val="2"/>
    </font>
    <font>
      <b/>
      <i/>
      <sz val="11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i/>
      <sz val="12"/>
      <name val="Arial CYR"/>
      <family val="2"/>
    </font>
    <font>
      <b/>
      <u val="single"/>
      <sz val="9"/>
      <name val="Arial"/>
      <family val="2"/>
    </font>
    <font>
      <sz val="9"/>
      <color indexed="62"/>
      <name val="Arial"/>
      <family val="2"/>
    </font>
    <font>
      <b/>
      <i/>
      <sz val="12"/>
      <color indexed="23"/>
      <name val="Arial CYR"/>
      <family val="0"/>
    </font>
    <font>
      <b/>
      <i/>
      <sz val="11"/>
      <color indexed="23"/>
      <name val="Arial CYR"/>
      <family val="0"/>
    </font>
    <font>
      <sz val="11"/>
      <color indexed="53"/>
      <name val="Impact"/>
      <family val="2"/>
    </font>
    <font>
      <b/>
      <sz val="11"/>
      <color indexed="20"/>
      <name val="Times New Roman"/>
      <family val="1"/>
    </font>
    <font>
      <sz val="12"/>
      <color indexed="20"/>
      <name val="Arial Black"/>
      <family val="2"/>
    </font>
    <font>
      <sz val="8"/>
      <color indexed="18"/>
      <name val="Arial Cyr"/>
      <family val="2"/>
    </font>
    <font>
      <b/>
      <sz val="10"/>
      <color indexed="18"/>
      <name val="Arial"/>
      <family val="2"/>
    </font>
    <font>
      <sz val="10"/>
      <color indexed="18"/>
      <name val="Arial Black"/>
      <family val="2"/>
    </font>
    <font>
      <u val="single"/>
      <sz val="10"/>
      <color indexed="18"/>
      <name val="Arial Black"/>
      <family val="2"/>
    </font>
    <font>
      <i/>
      <sz val="8"/>
      <name val="Arial Cyr"/>
      <family val="0"/>
    </font>
    <font>
      <sz val="10"/>
      <color indexed="18"/>
      <name val="Arial Narrow"/>
      <family val="2"/>
    </font>
    <font>
      <sz val="10"/>
      <color indexed="18"/>
      <name val="Impact"/>
      <family val="2"/>
    </font>
    <font>
      <sz val="7"/>
      <color indexed="18"/>
      <name val="Arial"/>
      <family val="2"/>
    </font>
    <font>
      <sz val="8.25"/>
      <name val="Arial Cyr"/>
      <family val="0"/>
    </font>
    <font>
      <sz val="9"/>
      <color indexed="57"/>
      <name val="Arial"/>
      <family val="2"/>
    </font>
    <font>
      <sz val="10"/>
      <color indexed="53"/>
      <name val="Impact"/>
      <family val="2"/>
    </font>
    <font>
      <sz val="11"/>
      <color indexed="57"/>
      <name val="Impact"/>
      <family val="2"/>
    </font>
    <font>
      <b/>
      <sz val="10"/>
      <color indexed="23"/>
      <name val="Arial Cyr"/>
      <family val="0"/>
    </font>
    <font>
      <b/>
      <sz val="11"/>
      <color indexed="18"/>
      <name val="Arial Cyr"/>
      <family val="0"/>
    </font>
    <font>
      <sz val="8"/>
      <color indexed="57"/>
      <name val="Arial Cyr"/>
      <family val="0"/>
    </font>
    <font>
      <sz val="10"/>
      <color indexed="18"/>
      <name val="Arial Cyr"/>
      <family val="0"/>
    </font>
    <font>
      <b/>
      <sz val="9"/>
      <color indexed="18"/>
      <name val="Arial Cyr"/>
      <family val="2"/>
    </font>
    <font>
      <b/>
      <sz val="9"/>
      <color indexed="17"/>
      <name val="Arial Cyr"/>
      <family val="2"/>
    </font>
    <font>
      <i/>
      <sz val="9"/>
      <color indexed="17"/>
      <name val="Arial Cyr"/>
      <family val="2"/>
    </font>
    <font>
      <b/>
      <i/>
      <sz val="11"/>
      <color indexed="62"/>
      <name val="Arial Cyr"/>
      <family val="2"/>
    </font>
    <font>
      <b/>
      <i/>
      <sz val="11"/>
      <color indexed="16"/>
      <name val="Arial Cyr"/>
      <family val="2"/>
    </font>
    <font>
      <sz val="9"/>
      <color indexed="18"/>
      <name val="Arial"/>
      <family val="2"/>
    </font>
    <font>
      <b/>
      <sz val="8"/>
      <color indexed="62"/>
      <name val="Arial"/>
      <family val="2"/>
    </font>
    <font>
      <sz val="7"/>
      <name val="Arial Cyr"/>
      <family val="2"/>
    </font>
    <font>
      <b/>
      <i/>
      <sz val="11"/>
      <color indexed="10"/>
      <name val="Arial Cyr"/>
      <family val="2"/>
    </font>
    <font>
      <b/>
      <sz val="12"/>
      <color indexed="16"/>
      <name val="Arial Cyr"/>
      <family val="2"/>
    </font>
    <font>
      <b/>
      <sz val="10"/>
      <color indexed="16"/>
      <name val="Arial Cyr"/>
      <family val="2"/>
    </font>
    <font>
      <b/>
      <i/>
      <sz val="9.75"/>
      <color indexed="16"/>
      <name val="Arial Cyr"/>
      <family val="0"/>
    </font>
    <font>
      <b/>
      <sz val="11.75"/>
      <color indexed="16"/>
      <name val="Arial Cyr"/>
      <family val="0"/>
    </font>
    <font>
      <sz val="14.5"/>
      <name val="Arial Cyr"/>
      <family val="0"/>
    </font>
    <font>
      <sz val="8.75"/>
      <name val="Arial Cyr"/>
      <family val="0"/>
    </font>
    <font>
      <sz val="11.25"/>
      <name val="Arial Cyr"/>
      <family val="0"/>
    </font>
    <font>
      <b/>
      <sz val="8.75"/>
      <name val="Arial Cyr"/>
      <family val="0"/>
    </font>
    <font>
      <sz val="10.75"/>
      <name val="Arial Cyr"/>
      <family val="0"/>
    </font>
    <font>
      <b/>
      <sz val="10.5"/>
      <name val="Arial Cyr"/>
      <family val="2"/>
    </font>
    <font>
      <b/>
      <i/>
      <sz val="7"/>
      <color indexed="20"/>
      <name val="Arial Cyr"/>
      <family val="2"/>
    </font>
    <font>
      <b/>
      <i/>
      <sz val="8"/>
      <color indexed="16"/>
      <name val="Arial Cyr"/>
      <family val="0"/>
    </font>
    <font>
      <b/>
      <sz val="8"/>
      <color indexed="16"/>
      <name val="Arial Cyr"/>
      <family val="0"/>
    </font>
    <font>
      <sz val="16.5"/>
      <name val="Arial Cyr"/>
      <family val="0"/>
    </font>
    <font>
      <sz val="15.25"/>
      <name val="Arial Cyr"/>
      <family val="0"/>
    </font>
    <font>
      <sz val="5.75"/>
      <name val="Arial Cyr"/>
      <family val="0"/>
    </font>
    <font>
      <sz val="5.5"/>
      <name val="Arial CYR"/>
      <family val="2"/>
    </font>
    <font>
      <sz val="21.75"/>
      <name val="Arial Cyr"/>
      <family val="0"/>
    </font>
    <font>
      <i/>
      <sz val="15.25"/>
      <name val="Arial Cyr"/>
      <family val="0"/>
    </font>
    <font>
      <sz val="8"/>
      <color indexed="18"/>
      <name val="Arial Narrow"/>
      <family val="2"/>
    </font>
    <font>
      <sz val="8"/>
      <color indexed="16"/>
      <name val="Arial Cyr"/>
      <family val="2"/>
    </font>
    <font>
      <sz val="15"/>
      <name val="Arial Cyr"/>
      <family val="0"/>
    </font>
    <font>
      <sz val="14.25"/>
      <name val="Arial Cyr"/>
      <family val="0"/>
    </font>
    <font>
      <sz val="5.75"/>
      <name val="Arial CYR"/>
      <family val="2"/>
    </font>
    <font>
      <b/>
      <sz val="14.25"/>
      <color indexed="16"/>
      <name val="Arial Cyr"/>
      <family val="2"/>
    </font>
    <font>
      <b/>
      <sz val="10"/>
      <color indexed="18"/>
      <name val="Arial Narrow"/>
      <family val="2"/>
    </font>
    <font>
      <b/>
      <sz val="15"/>
      <color indexed="16"/>
      <name val="Arial Cyr"/>
      <family val="2"/>
    </font>
    <font>
      <i/>
      <sz val="8"/>
      <color indexed="57"/>
      <name val="Arial Cyr"/>
      <family val="2"/>
    </font>
    <font>
      <sz val="9"/>
      <color indexed="16"/>
      <name val="Arial Cyr"/>
      <family val="2"/>
    </font>
    <font>
      <sz val="9"/>
      <color indexed="16"/>
      <name val="Times New Roman Cyr"/>
      <family val="1"/>
    </font>
    <font>
      <b/>
      <i/>
      <sz val="10"/>
      <color indexed="16"/>
      <name val="Arial Cyr"/>
      <family val="2"/>
    </font>
    <font>
      <i/>
      <sz val="11"/>
      <color indexed="17"/>
      <name val="Impact"/>
      <family val="2"/>
    </font>
    <font>
      <sz val="11"/>
      <name val="Arial Cyr"/>
      <family val="0"/>
    </font>
    <font>
      <b/>
      <i/>
      <sz val="11"/>
      <color indexed="20"/>
      <name val="Arial Cyr"/>
      <family val="2"/>
    </font>
    <font>
      <sz val="11"/>
      <color indexed="17"/>
      <name val="Impact"/>
      <family val="2"/>
    </font>
    <font>
      <sz val="10"/>
      <color indexed="57"/>
      <name val="Arial Cyr"/>
      <family val="2"/>
    </font>
    <font>
      <b/>
      <i/>
      <sz val="11"/>
      <color indexed="57"/>
      <name val="Arial Cyr"/>
      <family val="2"/>
    </font>
    <font>
      <b/>
      <i/>
      <sz val="11"/>
      <color indexed="17"/>
      <name val="Arial Cyr"/>
      <family val="2"/>
    </font>
    <font>
      <b/>
      <i/>
      <sz val="10"/>
      <color indexed="17"/>
      <name val="Arial Cyr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 Cyr"/>
      <family val="1"/>
    </font>
    <font>
      <sz val="10"/>
      <color indexed="16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54"/>
      <name val="Times New Roman Cyr"/>
      <family val="1"/>
    </font>
    <font>
      <i/>
      <sz val="22"/>
      <color indexed="18"/>
      <name val="Times New Roman Cyr"/>
      <family val="1"/>
    </font>
    <font>
      <b/>
      <i/>
      <sz val="8"/>
      <color indexed="20"/>
      <name val="Arial Cyr"/>
      <family val="2"/>
    </font>
    <font>
      <sz val="14"/>
      <color indexed="16"/>
      <name val="Arial Cyr"/>
      <family val="2"/>
    </font>
    <font>
      <b/>
      <i/>
      <sz val="12"/>
      <color indexed="16"/>
      <name val="Arial Cyr"/>
      <family val="2"/>
    </font>
    <font>
      <b/>
      <sz val="12"/>
      <color indexed="62"/>
      <name val="Times New Roman Cyr"/>
      <family val="1"/>
    </font>
  </fonts>
  <fills count="2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8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bgColor indexed="41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slantDashDot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slantDashDot"/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15" fillId="0" borderId="0" xfId="0" applyFont="1" applyFill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9" fontId="18" fillId="0" borderId="3" xfId="19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6" xfId="0" applyFont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top" wrapText="1"/>
      <protection/>
    </xf>
    <xf numFmtId="9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right" vertical="top" wrapText="1"/>
      <protection/>
    </xf>
    <xf numFmtId="0" fontId="5" fillId="0" borderId="6" xfId="0" applyFont="1" applyBorder="1" applyAlignment="1" applyProtection="1">
      <alignment horizontal="right" vertical="top" wrapText="1"/>
      <protection locked="0"/>
    </xf>
    <xf numFmtId="0" fontId="0" fillId="3" borderId="0" xfId="0" applyFill="1" applyAlignment="1">
      <alignment/>
    </xf>
    <xf numFmtId="0" fontId="32" fillId="0" borderId="1" xfId="0" applyFont="1" applyBorder="1" applyAlignment="1" applyProtection="1">
      <alignment vertical="top"/>
      <protection/>
    </xf>
    <xf numFmtId="0" fontId="0" fillId="0" borderId="1" xfId="0" applyBorder="1" applyAlignment="1">
      <alignment/>
    </xf>
    <xf numFmtId="0" fontId="34" fillId="3" borderId="0" xfId="0" applyFont="1" applyFill="1" applyAlignment="1">
      <alignment horizontal="center" vertical="center" textRotation="90"/>
    </xf>
    <xf numFmtId="0" fontId="35" fillId="0" borderId="0" xfId="0" applyFont="1" applyAlignment="1">
      <alignment/>
    </xf>
    <xf numFmtId="0" fontId="0" fillId="0" borderId="0" xfId="0" applyBorder="1" applyAlignment="1">
      <alignment/>
    </xf>
    <xf numFmtId="171" fontId="37" fillId="0" borderId="1" xfId="21" applyNumberFormat="1" applyFont="1" applyBorder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37" fillId="0" borderId="1" xfId="21" applyNumberFormat="1" applyFont="1" applyBorder="1" applyAlignment="1">
      <alignment/>
    </xf>
    <xf numFmtId="2" fontId="37" fillId="0" borderId="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9" fillId="0" borderId="0" xfId="0" applyFont="1" applyAlignment="1">
      <alignment/>
    </xf>
    <xf numFmtId="168" fontId="0" fillId="0" borderId="0" xfId="0" applyNumberFormat="1" applyAlignment="1">
      <alignment/>
    </xf>
    <xf numFmtId="166" fontId="3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166" fontId="37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 horizontal="righ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40" fillId="0" borderId="1" xfId="0" applyFont="1" applyBorder="1" applyAlignment="1">
      <alignment/>
    </xf>
    <xf numFmtId="0" fontId="0" fillId="0" borderId="9" xfId="0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 applyProtection="1">
      <alignment horizontal="center" vertical="center" textRotation="90" wrapText="1"/>
      <protection/>
    </xf>
    <xf numFmtId="0" fontId="33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center" textRotation="90" wrapText="1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9" fontId="0" fillId="0" borderId="0" xfId="19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/>
    </xf>
    <xf numFmtId="9" fontId="54" fillId="0" borderId="21" xfId="0" applyNumberFormat="1" applyFont="1" applyBorder="1" applyAlignment="1" applyProtection="1">
      <alignment horizontal="center" vertical="center" textRotation="90" wrapText="1"/>
      <protection/>
    </xf>
    <xf numFmtId="9" fontId="54" fillId="0" borderId="21" xfId="0" applyNumberFormat="1" applyFont="1" applyBorder="1" applyAlignment="1">
      <alignment horizontal="center" vertical="center" textRotation="90" wrapText="1"/>
    </xf>
    <xf numFmtId="9" fontId="54" fillId="0" borderId="22" xfId="0" applyNumberFormat="1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61" fillId="0" borderId="0" xfId="0" applyFont="1" applyAlignment="1">
      <alignment/>
    </xf>
    <xf numFmtId="0" fontId="4" fillId="0" borderId="16" xfId="0" applyFont="1" applyBorder="1" applyAlignment="1" applyProtection="1">
      <alignment vertical="top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6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65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0" fontId="67" fillId="2" borderId="21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 wrapText="1"/>
      <protection locked="0"/>
    </xf>
    <xf numFmtId="0" fontId="67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72" fillId="0" borderId="1" xfId="0" applyFont="1" applyBorder="1" applyAlignment="1" applyProtection="1">
      <alignment horizontal="center" vertical="center" textRotation="90" wrapText="1"/>
      <protection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top"/>
      <protection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vertical="top" wrapText="1"/>
      <protection locked="0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vertical="top" wrapText="1"/>
    </xf>
    <xf numFmtId="9" fontId="31" fillId="0" borderId="9" xfId="0" applyNumberFormat="1" applyFont="1" applyBorder="1" applyAlignment="1">
      <alignment horizontal="center" vertical="center" textRotation="9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82" fillId="6" borderId="23" xfId="0" applyFont="1" applyFill="1" applyBorder="1" applyAlignment="1" applyProtection="1">
      <alignment horizontal="right"/>
      <protection locked="0"/>
    </xf>
    <xf numFmtId="0" fontId="66" fillId="6" borderId="0" xfId="0" applyFont="1" applyFill="1" applyBorder="1" applyAlignment="1" applyProtection="1">
      <alignment horizontal="center"/>
      <protection locked="0"/>
    </xf>
    <xf numFmtId="0" fontId="67" fillId="2" borderId="0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 textRotation="90" wrapText="1"/>
      <protection/>
    </xf>
    <xf numFmtId="0" fontId="46" fillId="0" borderId="15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17" fillId="0" borderId="0" xfId="0" applyFont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21" fillId="0" borderId="16" xfId="0" applyFont="1" applyFill="1" applyBorder="1" applyAlignment="1" applyProtection="1">
      <alignment vertical="top" wrapText="1"/>
      <protection locked="0"/>
    </xf>
    <xf numFmtId="0" fontId="26" fillId="0" borderId="16" xfId="0" applyFont="1" applyFill="1" applyBorder="1" applyAlignment="1" applyProtection="1">
      <alignment vertical="top" wrapText="1"/>
      <protection locked="0"/>
    </xf>
    <xf numFmtId="0" fontId="26" fillId="0" borderId="16" xfId="0" applyFont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8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83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5" fillId="0" borderId="0" xfId="0" applyFont="1" applyBorder="1" applyAlignment="1">
      <alignment horizontal="center"/>
    </xf>
    <xf numFmtId="41" fontId="25" fillId="0" borderId="1" xfId="21" applyFont="1" applyBorder="1" applyAlignment="1">
      <alignment/>
    </xf>
    <xf numFmtId="0" fontId="42" fillId="0" borderId="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70" fontId="25" fillId="0" borderId="1" xfId="20" applyNumberFormat="1" applyFont="1" applyBorder="1" applyAlignment="1">
      <alignment/>
    </xf>
    <xf numFmtId="0" fontId="40" fillId="7" borderId="1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/>
    </xf>
    <xf numFmtId="2" fontId="85" fillId="9" borderId="1" xfId="0" applyNumberFormat="1" applyFont="1" applyFill="1" applyBorder="1" applyAlignment="1">
      <alignment horizontal="center"/>
    </xf>
    <xf numFmtId="165" fontId="38" fillId="0" borderId="1" xfId="0" applyNumberFormat="1" applyFont="1" applyBorder="1" applyAlignment="1">
      <alignment/>
    </xf>
    <xf numFmtId="0" fontId="25" fillId="9" borderId="1" xfId="0" applyFont="1" applyFill="1" applyBorder="1" applyAlignment="1">
      <alignment horizontal="center"/>
    </xf>
    <xf numFmtId="166" fontId="37" fillId="9" borderId="10" xfId="0" applyNumberFormat="1" applyFont="1" applyFill="1" applyBorder="1" applyAlignment="1">
      <alignment/>
    </xf>
    <xf numFmtId="0" fontId="87" fillId="0" borderId="4" xfId="0" applyFont="1" applyBorder="1" applyAlignment="1" applyProtection="1">
      <alignment vertical="top" wrapText="1"/>
      <protection locked="0"/>
    </xf>
    <xf numFmtId="0" fontId="87" fillId="0" borderId="4" xfId="0" applyFont="1" applyFill="1" applyBorder="1" applyAlignment="1" applyProtection="1">
      <alignment vertical="top" wrapText="1"/>
      <protection locked="0"/>
    </xf>
    <xf numFmtId="0" fontId="87" fillId="0" borderId="4" xfId="0" applyFont="1" applyFill="1" applyBorder="1" applyAlignment="1" applyProtection="1">
      <alignment wrapText="1"/>
      <protection locked="0"/>
    </xf>
    <xf numFmtId="0" fontId="87" fillId="0" borderId="1" xfId="0" applyFont="1" applyBorder="1" applyAlignment="1" applyProtection="1">
      <alignment vertical="top" wrapText="1"/>
      <protection locked="0"/>
    </xf>
    <xf numFmtId="0" fontId="87" fillId="0" borderId="1" xfId="0" applyFont="1" applyFill="1" applyBorder="1" applyAlignment="1" applyProtection="1">
      <alignment vertical="top" wrapText="1"/>
      <protection locked="0"/>
    </xf>
    <xf numFmtId="0" fontId="87" fillId="0" borderId="1" xfId="0" applyFont="1" applyFill="1" applyBorder="1" applyAlignment="1" applyProtection="1">
      <alignment wrapText="1"/>
      <protection locked="0"/>
    </xf>
    <xf numFmtId="0" fontId="87" fillId="0" borderId="1" xfId="0" applyFont="1" applyBorder="1" applyAlignment="1" applyProtection="1">
      <alignment wrapText="1"/>
      <protection locked="0"/>
    </xf>
    <xf numFmtId="0" fontId="88" fillId="0" borderId="1" xfId="0" applyFont="1" applyBorder="1" applyAlignment="1" applyProtection="1">
      <alignment vertical="top" wrapText="1"/>
      <protection locked="0"/>
    </xf>
    <xf numFmtId="0" fontId="87" fillId="0" borderId="4" xfId="0" applyFont="1" applyBorder="1" applyAlignment="1">
      <alignment/>
    </xf>
    <xf numFmtId="0" fontId="89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90" fillId="0" borderId="0" xfId="0" applyFont="1" applyAlignment="1">
      <alignment/>
    </xf>
    <xf numFmtId="0" fontId="9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90" fillId="0" borderId="1" xfId="0" applyFont="1" applyBorder="1" applyAlignment="1">
      <alignment/>
    </xf>
    <xf numFmtId="0" fontId="92" fillId="0" borderId="1" xfId="0" applyFont="1" applyBorder="1" applyAlignment="1">
      <alignment horizontal="center" vertical="center" wrapText="1"/>
    </xf>
    <xf numFmtId="0" fontId="82" fillId="6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75" fillId="10" borderId="0" xfId="0" applyFont="1" applyFill="1" applyBorder="1" applyAlignment="1" applyProtection="1">
      <alignment horizontal="left" vertical="top" wrapText="1"/>
      <protection locked="0"/>
    </xf>
    <xf numFmtId="0" fontId="75" fillId="10" borderId="0" xfId="0" applyFont="1" applyFill="1" applyBorder="1" applyAlignment="1" applyProtection="1">
      <alignment vertical="top" wrapText="1"/>
      <protection locked="0"/>
    </xf>
    <xf numFmtId="0" fontId="15" fillId="10" borderId="0" xfId="0" applyFont="1" applyFill="1" applyAlignment="1" applyProtection="1">
      <alignment vertical="top" wrapText="1"/>
      <protection locked="0"/>
    </xf>
    <xf numFmtId="0" fontId="11" fillId="1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Border="1" applyAlignment="1">
      <alignment horizontal="center" vertical="top" wrapText="1"/>
    </xf>
    <xf numFmtId="0" fontId="41" fillId="9" borderId="1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7" fillId="0" borderId="1" xfId="0" applyFont="1" applyBorder="1" applyAlignment="1">
      <alignment/>
    </xf>
    <xf numFmtId="9" fontId="95" fillId="11" borderId="9" xfId="19" applyFont="1" applyFill="1" applyBorder="1" applyAlignment="1" applyProtection="1">
      <alignment horizontal="center" vertical="center"/>
      <protection locked="0"/>
    </xf>
    <xf numFmtId="9" fontId="17" fillId="11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9" fontId="23" fillId="11" borderId="25" xfId="19" applyFont="1" applyFill="1" applyBorder="1" applyAlignment="1" applyProtection="1">
      <alignment horizontal="center" vertical="center" wrapText="1"/>
      <protection locked="0"/>
    </xf>
    <xf numFmtId="0" fontId="23" fillId="11" borderId="9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1" fillId="0" borderId="1" xfId="0" applyFont="1" applyBorder="1" applyAlignment="1">
      <alignment horizontal="center" vertical="center" wrapText="1"/>
    </xf>
    <xf numFmtId="0" fontId="16" fillId="0" borderId="26" xfId="0" applyFont="1" applyBorder="1" applyAlignment="1" applyProtection="1">
      <alignment horizontal="center" vertical="center"/>
      <protection locked="0"/>
    </xf>
    <xf numFmtId="9" fontId="21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95" fillId="11" borderId="28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17" fillId="11" borderId="28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3" fillId="11" borderId="29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/>
    </xf>
    <xf numFmtId="0" fontId="0" fillId="0" borderId="30" xfId="0" applyBorder="1" applyAlignment="1" applyProtection="1">
      <alignment/>
      <protection locked="0"/>
    </xf>
    <xf numFmtId="0" fontId="97" fillId="10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9" fillId="0" borderId="1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center"/>
      <protection locked="0"/>
    </xf>
    <xf numFmtId="9" fontId="0" fillId="0" borderId="1" xfId="19" applyBorder="1" applyAlignment="1">
      <alignment/>
    </xf>
    <xf numFmtId="0" fontId="25" fillId="3" borderId="0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39" fillId="3" borderId="0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25" fillId="3" borderId="44" xfId="0" applyFont="1" applyFill="1" applyBorder="1" applyAlignment="1">
      <alignment horizontal="center" vertical="top" wrapText="1"/>
    </xf>
    <xf numFmtId="0" fontId="0" fillId="3" borderId="45" xfId="0" applyFill="1" applyBorder="1" applyAlignment="1">
      <alignment/>
    </xf>
    <xf numFmtId="0" fontId="37" fillId="0" borderId="1" xfId="0" applyFont="1" applyFill="1" applyBorder="1" applyAlignment="1">
      <alignment horizontal="left" indent="1"/>
    </xf>
    <xf numFmtId="0" fontId="37" fillId="0" borderId="10" xfId="0" applyFont="1" applyFill="1" applyBorder="1" applyAlignment="1">
      <alignment horizontal="left" indent="1"/>
    </xf>
    <xf numFmtId="0" fontId="37" fillId="0" borderId="9" xfId="0" applyFont="1" applyFill="1" applyBorder="1" applyAlignment="1">
      <alignment horizontal="left" indent="1"/>
    </xf>
    <xf numFmtId="0" fontId="37" fillId="0" borderId="10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9" fillId="8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/>
    </xf>
    <xf numFmtId="0" fontId="106" fillId="0" borderId="1" xfId="0" applyFont="1" applyFill="1" applyBorder="1" applyAlignment="1">
      <alignment horizontal="center" vertical="center" textRotation="90" wrapText="1"/>
    </xf>
    <xf numFmtId="0" fontId="31" fillId="0" borderId="0" xfId="0" applyFont="1" applyFill="1" applyAlignment="1">
      <alignment horizontal="center" vertical="center" textRotation="90" wrapText="1"/>
    </xf>
    <xf numFmtId="0" fontId="75" fillId="5" borderId="8" xfId="0" applyFont="1" applyFill="1" applyBorder="1" applyAlignment="1" applyProtection="1">
      <alignment horizontal="center" vertical="top" wrapText="1"/>
      <protection locked="0"/>
    </xf>
    <xf numFmtId="0" fontId="75" fillId="5" borderId="8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49" fillId="12" borderId="0" xfId="0" applyFont="1" applyFill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2" borderId="8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 textRotation="90" wrapText="1"/>
    </xf>
    <xf numFmtId="0" fontId="0" fillId="0" borderId="0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10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10" borderId="1" xfId="0" applyFont="1" applyFill="1" applyBorder="1" applyAlignment="1" applyProtection="1">
      <alignment vertical="top"/>
      <protection locked="0"/>
    </xf>
    <xf numFmtId="0" fontId="0" fillId="11" borderId="0" xfId="0" applyFont="1" applyFill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23" xfId="0" applyFont="1" applyFill="1" applyBorder="1" applyAlignment="1" applyProtection="1">
      <alignment vertical="top"/>
      <protection locked="0"/>
    </xf>
    <xf numFmtId="0" fontId="0" fillId="1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49" fillId="13" borderId="0" xfId="0" applyFont="1" applyFill="1" applyBorder="1" applyAlignment="1">
      <alignment horizontal="center"/>
    </xf>
    <xf numFmtId="0" fontId="49" fillId="13" borderId="19" xfId="0" applyFont="1" applyFill="1" applyBorder="1" applyAlignment="1">
      <alignment horizontal="left"/>
    </xf>
    <xf numFmtId="0" fontId="49" fillId="12" borderId="19" xfId="0" applyFont="1" applyFill="1" applyBorder="1" applyAlignment="1">
      <alignment horizontal="left"/>
    </xf>
    <xf numFmtId="0" fontId="49" fillId="5" borderId="19" xfId="0" applyFont="1" applyFill="1" applyBorder="1" applyAlignment="1">
      <alignment horizontal="left"/>
    </xf>
    <xf numFmtId="0" fontId="37" fillId="3" borderId="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/>
    </xf>
    <xf numFmtId="9" fontId="0" fillId="0" borderId="1" xfId="19" applyBorder="1" applyAlignment="1">
      <alignment horizontal="center"/>
    </xf>
    <xf numFmtId="0" fontId="86" fillId="12" borderId="26" xfId="0" applyFont="1" applyFill="1" applyBorder="1" applyAlignment="1">
      <alignment vertical="top" wrapText="1"/>
    </xf>
    <xf numFmtId="0" fontId="73" fillId="8" borderId="1" xfId="0" applyFont="1" applyFill="1" applyBorder="1" applyAlignment="1">
      <alignment vertical="top" wrapText="1"/>
    </xf>
    <xf numFmtId="0" fontId="73" fillId="5" borderId="1" xfId="0" applyFont="1" applyFill="1" applyBorder="1" applyAlignment="1">
      <alignment vertical="top" wrapText="1"/>
    </xf>
    <xf numFmtId="0" fontId="87" fillId="12" borderId="1" xfId="0" applyFont="1" applyFill="1" applyBorder="1" applyAlignment="1" applyProtection="1">
      <alignment vertical="top" wrapText="1"/>
      <protection locked="0"/>
    </xf>
    <xf numFmtId="0" fontId="87" fillId="12" borderId="10" xfId="0" applyFont="1" applyFill="1" applyBorder="1" applyAlignment="1" applyProtection="1">
      <alignment vertical="top" wrapText="1"/>
      <protection locked="0"/>
    </xf>
    <xf numFmtId="0" fontId="87" fillId="12" borderId="9" xfId="0" applyFont="1" applyFill="1" applyBorder="1" applyAlignment="1" applyProtection="1">
      <alignment vertical="top" wrapText="1"/>
      <protection locked="0"/>
    </xf>
    <xf numFmtId="0" fontId="87" fillId="12" borderId="9" xfId="0" applyFont="1" applyFill="1" applyBorder="1" applyAlignment="1" applyProtection="1">
      <alignment wrapText="1"/>
      <protection locked="0"/>
    </xf>
    <xf numFmtId="0" fontId="75" fillId="8" borderId="1" xfId="0" applyFont="1" applyFill="1" applyBorder="1" applyAlignment="1" applyProtection="1">
      <alignment vertical="top" wrapText="1"/>
      <protection locked="0"/>
    </xf>
    <xf numFmtId="0" fontId="0" fillId="8" borderId="0" xfId="0" applyFont="1" applyFill="1" applyBorder="1" applyAlignment="1" applyProtection="1">
      <alignment vertical="top"/>
      <protection locked="0"/>
    </xf>
    <xf numFmtId="0" fontId="0" fillId="8" borderId="1" xfId="0" applyFont="1" applyFill="1" applyBorder="1" applyAlignment="1" applyProtection="1">
      <alignment vertical="top"/>
      <protection locked="0"/>
    </xf>
    <xf numFmtId="0" fontId="75" fillId="5" borderId="1" xfId="0" applyFont="1" applyFill="1" applyBorder="1" applyAlignment="1" applyProtection="1">
      <alignment vertical="top" wrapText="1"/>
      <protection locked="0"/>
    </xf>
    <xf numFmtId="0" fontId="0" fillId="5" borderId="1" xfId="0" applyFont="1" applyFill="1" applyBorder="1" applyAlignment="1" applyProtection="1">
      <alignment vertical="top"/>
      <protection locked="0"/>
    </xf>
    <xf numFmtId="0" fontId="0" fillId="5" borderId="24" xfId="0" applyFont="1" applyFill="1" applyBorder="1" applyAlignment="1" applyProtection="1">
      <alignment vertical="top"/>
      <protection locked="0"/>
    </xf>
    <xf numFmtId="0" fontId="81" fillId="12" borderId="0" xfId="0" applyFont="1" applyFill="1" applyBorder="1" applyAlignment="1" applyProtection="1">
      <alignment horizontal="center" vertical="top" wrapText="1"/>
      <protection locked="0"/>
    </xf>
    <xf numFmtId="0" fontId="75" fillId="8" borderId="0" xfId="0" applyFont="1" applyFill="1" applyBorder="1" applyAlignment="1" applyProtection="1">
      <alignment horizontal="left" vertical="top" wrapText="1"/>
      <protection locked="0"/>
    </xf>
    <xf numFmtId="0" fontId="76" fillId="5" borderId="24" xfId="0" applyFont="1" applyFill="1" applyBorder="1" applyAlignment="1" applyProtection="1">
      <alignment horizontal="center" vertical="top" wrapText="1"/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9" fontId="41" fillId="0" borderId="1" xfId="19" applyFont="1" applyBorder="1" applyAlignment="1">
      <alignment horizontal="center" vertical="top" wrapText="1"/>
    </xf>
    <xf numFmtId="9" fontId="40" fillId="0" borderId="16" xfId="19" applyFont="1" applyBorder="1" applyAlignment="1">
      <alignment horizontal="center"/>
    </xf>
    <xf numFmtId="9" fontId="120" fillId="0" borderId="16" xfId="19" applyFont="1" applyBorder="1" applyAlignment="1">
      <alignment horizontal="center" vertical="top" wrapText="1"/>
    </xf>
    <xf numFmtId="1" fontId="135" fillId="0" borderId="1" xfId="0" applyNumberFormat="1" applyFont="1" applyBorder="1" applyAlignment="1">
      <alignment/>
    </xf>
    <xf numFmtId="1" fontId="130" fillId="5" borderId="0" xfId="0" applyNumberFormat="1" applyFont="1" applyFill="1" applyAlignment="1">
      <alignment horizontal="center"/>
    </xf>
    <xf numFmtId="0" fontId="63" fillId="0" borderId="3" xfId="0" applyFont="1" applyBorder="1" applyAlignment="1" applyProtection="1">
      <alignment horizontal="left" vertical="center" wrapText="1"/>
      <protection locked="0"/>
    </xf>
    <xf numFmtId="0" fontId="63" fillId="0" borderId="3" xfId="0" applyFont="1" applyBorder="1" applyAlignment="1" applyProtection="1">
      <alignment horizontal="center" vertical="center" wrapText="1"/>
      <protection locked="0"/>
    </xf>
    <xf numFmtId="0" fontId="63" fillId="0" borderId="3" xfId="0" applyFont="1" applyBorder="1" applyAlignment="1" applyProtection="1">
      <alignment horizontal="left" vertical="center"/>
      <protection locked="0"/>
    </xf>
    <xf numFmtId="0" fontId="137" fillId="0" borderId="1" xfId="0" applyFont="1" applyBorder="1" applyAlignment="1" applyProtection="1">
      <alignment horizontal="center" vertical="top" wrapText="1"/>
      <protection locked="0"/>
    </xf>
    <xf numFmtId="1" fontId="129" fillId="0" borderId="1" xfId="0" applyNumberFormat="1" applyFont="1" applyBorder="1" applyAlignment="1">
      <alignment/>
    </xf>
    <xf numFmtId="1" fontId="90" fillId="0" borderId="1" xfId="0" applyNumberFormat="1" applyFont="1" applyBorder="1" applyAlignment="1">
      <alignment/>
    </xf>
    <xf numFmtId="0" fontId="141" fillId="6" borderId="0" xfId="0" applyFont="1" applyFill="1" applyBorder="1" applyAlignment="1" applyProtection="1">
      <alignment horizontal="right"/>
      <protection locked="0"/>
    </xf>
    <xf numFmtId="9" fontId="120" fillId="12" borderId="16" xfId="19" applyFont="1" applyFill="1" applyBorder="1" applyAlignment="1">
      <alignment horizontal="center" vertical="top" wrapText="1"/>
    </xf>
    <xf numFmtId="9" fontId="120" fillId="8" borderId="16" xfId="19" applyFont="1" applyFill="1" applyBorder="1" applyAlignment="1">
      <alignment horizontal="center" vertical="top" wrapText="1"/>
    </xf>
    <xf numFmtId="9" fontId="120" fillId="14" borderId="16" xfId="19" applyFont="1" applyFill="1" applyBorder="1" applyAlignment="1">
      <alignment horizontal="center" vertical="top" wrapText="1"/>
    </xf>
    <xf numFmtId="0" fontId="0" fillId="6" borderId="0" xfId="0" applyFill="1" applyAlignment="1">
      <alignment/>
    </xf>
    <xf numFmtId="9" fontId="144" fillId="0" borderId="3" xfId="19" applyFont="1" applyBorder="1" applyAlignment="1" applyProtection="1">
      <alignment horizontal="center" vertical="center"/>
      <protection locked="0"/>
    </xf>
    <xf numFmtId="0" fontId="105" fillId="0" borderId="0" xfId="0" applyFont="1" applyAlignment="1" applyProtection="1">
      <alignment horizontal="center" vertical="center" wrapText="1"/>
      <protection locked="0"/>
    </xf>
    <xf numFmtId="0" fontId="71" fillId="15" borderId="1" xfId="0" applyFont="1" applyFill="1" applyBorder="1" applyAlignment="1" applyProtection="1">
      <alignment horizontal="center" vertical="center"/>
      <protection locked="0"/>
    </xf>
    <xf numFmtId="0" fontId="71" fillId="10" borderId="0" xfId="0" applyFont="1" applyFill="1" applyAlignment="1" applyProtection="1">
      <alignment horizontal="center" vertical="center" wrapText="1"/>
      <protection locked="0"/>
    </xf>
    <xf numFmtId="0" fontId="70" fillId="3" borderId="0" xfId="0" applyFont="1" applyFill="1" applyAlignment="1" applyProtection="1">
      <alignment horizontal="center" vertical="center" wrapText="1"/>
      <protection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46" fillId="15" borderId="48" xfId="0" applyFont="1" applyFill="1" applyBorder="1" applyAlignment="1">
      <alignment horizontal="center"/>
    </xf>
    <xf numFmtId="0" fontId="145" fillId="0" borderId="48" xfId="0" applyFont="1" applyBorder="1" applyAlignment="1">
      <alignment vertical="top" wrapText="1"/>
    </xf>
    <xf numFmtId="0" fontId="99" fillId="0" borderId="14" xfId="0" applyFont="1" applyBorder="1" applyAlignment="1" applyProtection="1">
      <alignment horizontal="center" vertical="top" wrapText="1"/>
      <protection locked="0"/>
    </xf>
    <xf numFmtId="0" fontId="71" fillId="15" borderId="14" xfId="0" applyFont="1" applyFill="1" applyBorder="1" applyAlignment="1" applyProtection="1">
      <alignment horizontal="center" vertical="center"/>
      <protection locked="0"/>
    </xf>
    <xf numFmtId="0" fontId="147" fillId="15" borderId="48" xfId="0" applyFont="1" applyFill="1" applyBorder="1" applyAlignment="1">
      <alignment horizontal="center"/>
    </xf>
    <xf numFmtId="0" fontId="145" fillId="0" borderId="48" xfId="0" applyFont="1" applyBorder="1" applyAlignment="1">
      <alignment horizontal="left" vertical="top" wrapText="1"/>
    </xf>
    <xf numFmtId="0" fontId="148" fillId="15" borderId="48" xfId="0" applyFont="1" applyFill="1" applyBorder="1" applyAlignment="1">
      <alignment horizontal="center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0" fillId="2" borderId="49" xfId="0" applyFill="1" applyBorder="1" applyAlignment="1">
      <alignment horizontal="center" vertical="top" wrapText="1"/>
    </xf>
    <xf numFmtId="0" fontId="149" fillId="0" borderId="1" xfId="0" applyFont="1" applyBorder="1" applyAlignment="1">
      <alignment horizontal="center" vertical="center" wrapText="1"/>
    </xf>
    <xf numFmtId="0" fontId="142" fillId="0" borderId="0" xfId="0" applyFont="1" applyAlignment="1">
      <alignment/>
    </xf>
    <xf numFmtId="0" fontId="10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0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/>
    </xf>
    <xf numFmtId="0" fontId="100" fillId="0" borderId="5" xfId="0" applyFont="1" applyBorder="1" applyAlignment="1" applyProtection="1">
      <alignment horizontal="left" vertical="top" wrapText="1"/>
      <protection locked="0"/>
    </xf>
    <xf numFmtId="0" fontId="100" fillId="0" borderId="6" xfId="0" applyFont="1" applyBorder="1" applyAlignment="1" applyProtection="1">
      <alignment horizontal="right" vertical="top" wrapText="1"/>
      <protection locked="0"/>
    </xf>
    <xf numFmtId="0" fontId="151" fillId="0" borderId="0" xfId="0" applyFont="1" applyAlignment="1">
      <alignment/>
    </xf>
    <xf numFmtId="0" fontId="152" fillId="0" borderId="0" xfId="0" applyFont="1" applyAlignment="1">
      <alignment vertical="top" wrapText="1"/>
    </xf>
    <xf numFmtId="0" fontId="153" fillId="2" borderId="0" xfId="0" applyFont="1" applyFill="1" applyAlignment="1">
      <alignment horizontal="center" vertical="top" wrapText="1"/>
    </xf>
    <xf numFmtId="0" fontId="153" fillId="2" borderId="0" xfId="0" applyFont="1" applyFill="1" applyAlignment="1">
      <alignment horizontal="center"/>
    </xf>
    <xf numFmtId="9" fontId="105" fillId="0" borderId="16" xfId="19" applyFont="1" applyBorder="1" applyAlignment="1">
      <alignment horizontal="center" vertical="center" wrapText="1"/>
    </xf>
    <xf numFmtId="9" fontId="156" fillId="12" borderId="16" xfId="19" applyFont="1" applyFill="1" applyBorder="1" applyAlignment="1">
      <alignment horizontal="center" vertical="center" wrapText="1"/>
    </xf>
    <xf numFmtId="9" fontId="156" fillId="8" borderId="16" xfId="19" applyFont="1" applyFill="1" applyBorder="1" applyAlignment="1">
      <alignment horizontal="center" vertical="center" wrapText="1"/>
    </xf>
    <xf numFmtId="9" fontId="156" fillId="14" borderId="16" xfId="19" applyFont="1" applyFill="1" applyBorder="1" applyAlignment="1">
      <alignment horizontal="center" vertical="center" wrapText="1"/>
    </xf>
    <xf numFmtId="1" fontId="135" fillId="0" borderId="1" xfId="0" applyNumberFormat="1" applyFont="1" applyFill="1" applyBorder="1" applyAlignment="1">
      <alignment/>
    </xf>
    <xf numFmtId="167" fontId="157" fillId="16" borderId="25" xfId="0" applyNumberFormat="1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top" wrapText="1"/>
    </xf>
    <xf numFmtId="0" fontId="30" fillId="3" borderId="5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31" fillId="3" borderId="42" xfId="0" applyFont="1" applyFill="1" applyBorder="1" applyAlignment="1">
      <alignment horizontal="center" vertical="top" wrapText="1"/>
    </xf>
    <xf numFmtId="0" fontId="31" fillId="3" borderId="52" xfId="0" applyFont="1" applyFill="1" applyBorder="1" applyAlignment="1">
      <alignment horizontal="center" vertical="top" wrapText="1"/>
    </xf>
    <xf numFmtId="0" fontId="31" fillId="3" borderId="53" xfId="0" applyFont="1" applyFill="1" applyBorder="1" applyAlignment="1">
      <alignment horizontal="center" vertical="top" wrapText="1"/>
    </xf>
    <xf numFmtId="0" fontId="55" fillId="3" borderId="0" xfId="0" applyFont="1" applyFill="1" applyBorder="1" applyAlignment="1">
      <alignment horizontal="center" vertical="top" wrapText="1"/>
    </xf>
    <xf numFmtId="0" fontId="31" fillId="3" borderId="54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101" fillId="3" borderId="5" xfId="0" applyFont="1" applyFill="1" applyBorder="1" applyAlignment="1">
      <alignment horizontal="center" vertical="top" wrapText="1"/>
    </xf>
    <xf numFmtId="0" fontId="101" fillId="3" borderId="55" xfId="0" applyFont="1" applyFill="1" applyBorder="1" applyAlignment="1">
      <alignment horizontal="center"/>
    </xf>
    <xf numFmtId="0" fontId="101" fillId="3" borderId="5" xfId="0" applyFont="1" applyFill="1" applyBorder="1" applyAlignment="1">
      <alignment horizontal="center"/>
    </xf>
    <xf numFmtId="9" fontId="0" fillId="17" borderId="16" xfId="19" applyFill="1" applyBorder="1" applyAlignment="1">
      <alignment horizontal="center"/>
    </xf>
    <xf numFmtId="0" fontId="0" fillId="18" borderId="0" xfId="0" applyFill="1" applyAlignment="1">
      <alignment/>
    </xf>
    <xf numFmtId="0" fontId="111" fillId="0" borderId="0" xfId="0" applyFont="1" applyAlignment="1" applyProtection="1">
      <alignment horizontal="center"/>
      <protection locked="0"/>
    </xf>
    <xf numFmtId="0" fontId="55" fillId="3" borderId="42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56" xfId="0" applyFont="1" applyFill="1" applyBorder="1" applyAlignment="1">
      <alignment horizontal="center" vertical="top" wrapText="1"/>
    </xf>
    <xf numFmtId="0" fontId="31" fillId="3" borderId="29" xfId="0" applyFont="1" applyFill="1" applyBorder="1" applyAlignment="1">
      <alignment horizontal="center" vertical="top" wrapText="1"/>
    </xf>
    <xf numFmtId="0" fontId="31" fillId="3" borderId="54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  <xf numFmtId="0" fontId="31" fillId="3" borderId="57" xfId="0" applyFont="1" applyFill="1" applyBorder="1" applyAlignment="1">
      <alignment horizontal="center" vertical="top" wrapText="1"/>
    </xf>
    <xf numFmtId="0" fontId="31" fillId="3" borderId="44" xfId="0" applyFont="1" applyFill="1" applyBorder="1" applyAlignment="1">
      <alignment horizontal="center" vertical="top" wrapText="1"/>
    </xf>
    <xf numFmtId="0" fontId="58" fillId="3" borderId="19" xfId="0" applyFont="1" applyFill="1" applyBorder="1" applyAlignment="1">
      <alignment horizontal="left"/>
    </xf>
    <xf numFmtId="0" fontId="58" fillId="3" borderId="0" xfId="0" applyFont="1" applyFill="1" applyBorder="1" applyAlignment="1">
      <alignment horizontal="left"/>
    </xf>
    <xf numFmtId="0" fontId="159" fillId="3" borderId="19" xfId="0" applyFont="1" applyFill="1" applyBorder="1" applyAlignment="1">
      <alignment horizontal="left" vertical="center" indent="2"/>
    </xf>
    <xf numFmtId="0" fontId="159" fillId="3" borderId="0" xfId="0" applyFont="1" applyFill="1" applyBorder="1" applyAlignment="1">
      <alignment horizontal="left" vertical="center" indent="2"/>
    </xf>
    <xf numFmtId="0" fontId="159" fillId="3" borderId="37" xfId="0" applyFont="1" applyFill="1" applyBorder="1" applyAlignment="1">
      <alignment horizontal="left" vertical="center" indent="2"/>
    </xf>
    <xf numFmtId="0" fontId="40" fillId="8" borderId="16" xfId="0" applyFont="1" applyFill="1" applyBorder="1" applyAlignment="1">
      <alignment horizontal="center"/>
    </xf>
    <xf numFmtId="0" fontId="40" fillId="8" borderId="17" xfId="0" applyFont="1" applyFill="1" applyBorder="1" applyAlignment="1">
      <alignment horizontal="center"/>
    </xf>
    <xf numFmtId="0" fontId="40" fillId="8" borderId="58" xfId="0" applyFont="1" applyFill="1" applyBorder="1" applyAlignment="1">
      <alignment horizontal="center"/>
    </xf>
    <xf numFmtId="0" fontId="104" fillId="3" borderId="59" xfId="0" applyFont="1" applyFill="1" applyBorder="1" applyAlignment="1">
      <alignment horizontal="center"/>
    </xf>
    <xf numFmtId="0" fontId="104" fillId="3" borderId="50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58" xfId="0" applyFont="1" applyFill="1" applyBorder="1" applyAlignment="1">
      <alignment horizontal="center"/>
    </xf>
    <xf numFmtId="0" fontId="51" fillId="3" borderId="60" xfId="0" applyFont="1" applyFill="1" applyBorder="1" applyAlignment="1">
      <alignment horizontal="left" indent="2"/>
    </xf>
    <xf numFmtId="0" fontId="51" fillId="3" borderId="1" xfId="0" applyFont="1" applyFill="1" applyBorder="1" applyAlignment="1">
      <alignment horizontal="left" indent="2"/>
    </xf>
    <xf numFmtId="0" fontId="37" fillId="0" borderId="1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139" fillId="5" borderId="49" xfId="0" applyFont="1" applyFill="1" applyBorder="1" applyAlignment="1">
      <alignment horizontal="center"/>
    </xf>
    <xf numFmtId="0" fontId="139" fillId="5" borderId="53" xfId="0" applyFont="1" applyFill="1" applyBorder="1" applyAlignment="1">
      <alignment horizontal="center"/>
    </xf>
    <xf numFmtId="0" fontId="51" fillId="3" borderId="61" xfId="0" applyFont="1" applyFill="1" applyBorder="1" applyAlignment="1">
      <alignment horizontal="left" indent="2"/>
    </xf>
    <xf numFmtId="0" fontId="51" fillId="3" borderId="26" xfId="0" applyFont="1" applyFill="1" applyBorder="1" applyAlignment="1">
      <alignment horizontal="left" indent="2"/>
    </xf>
    <xf numFmtId="0" fontId="37" fillId="0" borderId="9" xfId="0" applyFont="1" applyFill="1" applyBorder="1" applyAlignment="1">
      <alignment horizontal="center"/>
    </xf>
    <xf numFmtId="0" fontId="37" fillId="0" borderId="62" xfId="0" applyFont="1" applyFill="1" applyBorder="1" applyAlignment="1">
      <alignment horizontal="center"/>
    </xf>
    <xf numFmtId="0" fontId="37" fillId="0" borderId="63" xfId="0" applyFont="1" applyFill="1" applyBorder="1" applyAlignment="1">
      <alignment horizontal="center"/>
    </xf>
    <xf numFmtId="0" fontId="105" fillId="3" borderId="59" xfId="0" applyFont="1" applyFill="1" applyBorder="1" applyAlignment="1">
      <alignment horizontal="center"/>
    </xf>
    <xf numFmtId="0" fontId="105" fillId="3" borderId="50" xfId="0" applyFont="1" applyFill="1" applyBorder="1" applyAlignment="1">
      <alignment horizontal="center"/>
    </xf>
    <xf numFmtId="0" fontId="40" fillId="5" borderId="1" xfId="0" applyFont="1" applyFill="1" applyBorder="1" applyAlignment="1">
      <alignment horizontal="center"/>
    </xf>
    <xf numFmtId="0" fontId="40" fillId="5" borderId="27" xfId="0" applyFont="1" applyFill="1" applyBorder="1" applyAlignment="1">
      <alignment horizontal="center"/>
    </xf>
    <xf numFmtId="0" fontId="63" fillId="3" borderId="64" xfId="0" applyFont="1" applyFill="1" applyBorder="1" applyAlignment="1">
      <alignment horizontal="left" indent="2"/>
    </xf>
    <xf numFmtId="0" fontId="63" fillId="3" borderId="25" xfId="0" applyFont="1" applyFill="1" applyBorder="1" applyAlignment="1">
      <alignment horizontal="left" indent="2"/>
    </xf>
    <xf numFmtId="0" fontId="63" fillId="3" borderId="60" xfId="0" applyFont="1" applyFill="1" applyBorder="1" applyAlignment="1">
      <alignment horizontal="left" indent="2"/>
    </xf>
    <xf numFmtId="0" fontId="63" fillId="3" borderId="1" xfId="0" applyFont="1" applyFill="1" applyBorder="1" applyAlignment="1">
      <alignment horizontal="left" indent="2"/>
    </xf>
    <xf numFmtId="0" fontId="28" fillId="3" borderId="9" xfId="0" applyFont="1" applyFill="1" applyBorder="1" applyAlignment="1">
      <alignment horizontal="center" vertical="center" textRotation="90" wrapText="1"/>
    </xf>
    <xf numFmtId="0" fontId="28" fillId="3" borderId="46" xfId="0" applyFont="1" applyFill="1" applyBorder="1" applyAlignment="1">
      <alignment horizontal="center" vertical="center" textRotation="90" wrapText="1"/>
    </xf>
    <xf numFmtId="0" fontId="64" fillId="19" borderId="65" xfId="0" applyFont="1" applyFill="1" applyBorder="1" applyAlignment="1">
      <alignment horizontal="center" vertical="center" textRotation="90" wrapText="1"/>
    </xf>
    <xf numFmtId="0" fontId="64" fillId="19" borderId="66" xfId="0" applyFont="1" applyFill="1" applyBorder="1" applyAlignment="1">
      <alignment horizontal="center" vertical="center" textRotation="90" wrapText="1"/>
    </xf>
    <xf numFmtId="0" fontId="64" fillId="19" borderId="29" xfId="0" applyFont="1" applyFill="1" applyBorder="1" applyAlignment="1">
      <alignment horizontal="center" vertical="center" textRotation="90" wrapText="1"/>
    </xf>
    <xf numFmtId="0" fontId="52" fillId="4" borderId="17" xfId="0" applyFont="1" applyFill="1" applyBorder="1" applyAlignment="1">
      <alignment horizontal="left" indent="1"/>
    </xf>
    <xf numFmtId="0" fontId="0" fillId="4" borderId="17" xfId="0" applyFill="1" applyBorder="1" applyAlignment="1">
      <alignment horizontal="left" indent="1"/>
    </xf>
    <xf numFmtId="0" fontId="0" fillId="4" borderId="26" xfId="0" applyFill="1" applyBorder="1" applyAlignment="1">
      <alignment horizontal="left" indent="1"/>
    </xf>
    <xf numFmtId="0" fontId="52" fillId="4" borderId="17" xfId="0" applyFont="1" applyFill="1" applyBorder="1" applyAlignment="1">
      <alignment horizontal="center"/>
    </xf>
    <xf numFmtId="0" fontId="52" fillId="4" borderId="2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40" fillId="4" borderId="17" xfId="0" applyFont="1" applyFill="1" applyBorder="1" applyAlignment="1">
      <alignment horizontal="left" indent="1"/>
    </xf>
    <xf numFmtId="0" fontId="0" fillId="4" borderId="16" xfId="0" applyFill="1" applyBorder="1" applyAlignment="1">
      <alignment horizontal="center"/>
    </xf>
    <xf numFmtId="0" fontId="108" fillId="0" borderId="2" xfId="0" applyFont="1" applyBorder="1" applyAlignment="1">
      <alignment horizontal="center" vertical="top" wrapText="1"/>
    </xf>
    <xf numFmtId="0" fontId="108" fillId="0" borderId="3" xfId="0" applyFont="1" applyBorder="1" applyAlignment="1">
      <alignment horizontal="center" vertical="top" wrapText="1"/>
    </xf>
    <xf numFmtId="0" fontId="108" fillId="0" borderId="67" xfId="0" applyFont="1" applyBorder="1" applyAlignment="1">
      <alignment horizontal="center" vertical="top" wrapText="1"/>
    </xf>
    <xf numFmtId="0" fontId="60" fillId="10" borderId="1" xfId="0" applyFont="1" applyFill="1" applyBorder="1" applyAlignment="1">
      <alignment horizontal="center" wrapText="1"/>
    </xf>
    <xf numFmtId="0" fontId="60" fillId="0" borderId="1" xfId="0" applyFont="1" applyFill="1" applyBorder="1" applyAlignment="1">
      <alignment horizontal="center" wrapText="1"/>
    </xf>
    <xf numFmtId="0" fontId="108" fillId="0" borderId="66" xfId="0" applyFont="1" applyBorder="1" applyAlignment="1">
      <alignment horizontal="center" vertical="top" wrapText="1"/>
    </xf>
    <xf numFmtId="0" fontId="108" fillId="0" borderId="21" xfId="0" applyFont="1" applyBorder="1" applyAlignment="1">
      <alignment horizontal="center" vertical="top" wrapText="1"/>
    </xf>
    <xf numFmtId="0" fontId="108" fillId="0" borderId="22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60" fillId="0" borderId="68" xfId="0" applyFont="1" applyBorder="1" applyAlignment="1">
      <alignment horizontal="center" vertical="top" wrapText="1"/>
    </xf>
    <xf numFmtId="0" fontId="60" fillId="0" borderId="29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7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67" xfId="0" applyFont="1" applyBorder="1" applyAlignment="1">
      <alignment horizontal="center" vertical="top" wrapText="1"/>
    </xf>
    <xf numFmtId="0" fontId="60" fillId="8" borderId="1" xfId="0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67" xfId="0" applyFont="1" applyBorder="1" applyAlignment="1">
      <alignment horizontal="center" vertical="top" wrapText="1"/>
    </xf>
    <xf numFmtId="0" fontId="28" fillId="3" borderId="25" xfId="0" applyFont="1" applyFill="1" applyBorder="1" applyAlignment="1">
      <alignment horizontal="center" vertical="center" textRotation="90" wrapText="1"/>
    </xf>
    <xf numFmtId="0" fontId="28" fillId="3" borderId="24" xfId="0" applyFont="1" applyFill="1" applyBorder="1" applyAlignment="1">
      <alignment horizontal="center" vertical="center" textRotation="90" wrapText="1"/>
    </xf>
    <xf numFmtId="0" fontId="53" fillId="3" borderId="9" xfId="0" applyFont="1" applyFill="1" applyBorder="1" applyAlignment="1">
      <alignment horizontal="center" vertical="center" textRotation="90" wrapText="1"/>
    </xf>
    <xf numFmtId="0" fontId="53" fillId="3" borderId="46" xfId="0" applyFont="1" applyFill="1" applyBorder="1" applyAlignment="1">
      <alignment horizontal="center" vertical="center" textRotation="90" wrapText="1"/>
    </xf>
    <xf numFmtId="0" fontId="154" fillId="0" borderId="9" xfId="0" applyFont="1" applyBorder="1" applyAlignment="1">
      <alignment horizontal="center" vertical="center" textRotation="255" wrapText="1"/>
    </xf>
    <xf numFmtId="0" fontId="154" fillId="0" borderId="46" xfId="0" applyFont="1" applyBorder="1" applyAlignment="1">
      <alignment horizontal="center" vertical="center" textRotation="255" wrapText="1"/>
    </xf>
    <xf numFmtId="0" fontId="154" fillId="0" borderId="10" xfId="0" applyFont="1" applyBorder="1" applyAlignment="1">
      <alignment horizontal="center" vertical="center" textRotation="255" wrapText="1"/>
    </xf>
    <xf numFmtId="9" fontId="29" fillId="13" borderId="9" xfId="19" applyNumberFormat="1" applyFont="1" applyFill="1" applyBorder="1" applyAlignment="1">
      <alignment horizontal="center" vertical="center"/>
    </xf>
    <xf numFmtId="9" fontId="29" fillId="13" borderId="46" xfId="19" applyNumberFormat="1" applyFont="1" applyFill="1" applyBorder="1" applyAlignment="1">
      <alignment horizontal="center" vertical="center"/>
    </xf>
    <xf numFmtId="9" fontId="29" fillId="13" borderId="10" xfId="19" applyNumberFormat="1" applyFont="1" applyFill="1" applyBorder="1" applyAlignment="1">
      <alignment horizontal="center" vertical="center"/>
    </xf>
    <xf numFmtId="9" fontId="45" fillId="20" borderId="9" xfId="19" applyFont="1" applyFill="1" applyBorder="1" applyAlignment="1">
      <alignment horizontal="center" vertical="center" textRotation="45"/>
    </xf>
    <xf numFmtId="9" fontId="45" fillId="20" borderId="46" xfId="19" applyFont="1" applyFill="1" applyBorder="1" applyAlignment="1">
      <alignment horizontal="center" vertical="center" textRotation="45"/>
    </xf>
    <xf numFmtId="9" fontId="45" fillId="20" borderId="10" xfId="19" applyFont="1" applyFill="1" applyBorder="1" applyAlignment="1">
      <alignment horizontal="center" vertical="center" textRotation="45"/>
    </xf>
    <xf numFmtId="9" fontId="29" fillId="21" borderId="9" xfId="19" applyNumberFormat="1" applyFont="1" applyFill="1" applyBorder="1" applyAlignment="1">
      <alignment horizontal="center" vertical="center"/>
    </xf>
    <xf numFmtId="9" fontId="29" fillId="21" borderId="46" xfId="19" applyNumberFormat="1" applyFont="1" applyFill="1" applyBorder="1" applyAlignment="1">
      <alignment horizontal="center" vertical="center"/>
    </xf>
    <xf numFmtId="9" fontId="29" fillId="21" borderId="10" xfId="19" applyNumberFormat="1" applyFont="1" applyFill="1" applyBorder="1" applyAlignment="1">
      <alignment horizontal="center" vertical="center"/>
    </xf>
    <xf numFmtId="9" fontId="45" fillId="11" borderId="9" xfId="19" applyNumberFormat="1" applyFont="1" applyFill="1" applyBorder="1" applyAlignment="1">
      <alignment horizontal="center" vertical="center" textRotation="45"/>
    </xf>
    <xf numFmtId="9" fontId="45" fillId="11" borderId="46" xfId="19" applyNumberFormat="1" applyFont="1" applyFill="1" applyBorder="1" applyAlignment="1">
      <alignment horizontal="center" vertical="center" textRotation="45"/>
    </xf>
    <xf numFmtId="9" fontId="45" fillId="11" borderId="10" xfId="19" applyNumberFormat="1" applyFont="1" applyFill="1" applyBorder="1" applyAlignment="1">
      <alignment horizontal="center" vertical="center" textRotation="45"/>
    </xf>
    <xf numFmtId="9" fontId="29" fillId="18" borderId="9" xfId="19" applyFont="1" applyFill="1" applyBorder="1" applyAlignment="1">
      <alignment horizontal="center" vertical="center"/>
    </xf>
    <xf numFmtId="9" fontId="29" fillId="18" borderId="46" xfId="19" applyFont="1" applyFill="1" applyBorder="1" applyAlignment="1">
      <alignment horizontal="center" vertical="center"/>
    </xf>
    <xf numFmtId="9" fontId="29" fillId="18" borderId="10" xfId="19" applyFont="1" applyFill="1" applyBorder="1" applyAlignment="1">
      <alignment horizontal="center" vertical="center"/>
    </xf>
    <xf numFmtId="0" fontId="11" fillId="22" borderId="1" xfId="0" applyFont="1" applyFill="1" applyBorder="1" applyAlignment="1" applyProtection="1">
      <alignment horizontal="left" vertical="top" wrapText="1"/>
      <protection locked="0"/>
    </xf>
    <xf numFmtId="0" fontId="7" fillId="15" borderId="69" xfId="0" applyFont="1" applyFill="1" applyBorder="1" applyAlignment="1" applyProtection="1">
      <alignment horizontal="center" vertical="top" wrapText="1"/>
      <protection locked="0"/>
    </xf>
    <xf numFmtId="0" fontId="11" fillId="22" borderId="9" xfId="0" applyFont="1" applyFill="1" applyBorder="1" applyAlignment="1" applyProtection="1">
      <alignment horizontal="left" vertical="top" wrapText="1"/>
      <protection locked="0"/>
    </xf>
    <xf numFmtId="0" fontId="11" fillId="22" borderId="1" xfId="0" applyFont="1" applyFill="1" applyBorder="1" applyAlignment="1" applyProtection="1">
      <alignment vertical="top" wrapText="1"/>
      <protection locked="0"/>
    </xf>
    <xf numFmtId="0" fontId="81" fillId="3" borderId="34" xfId="0" applyFont="1" applyFill="1" applyBorder="1" applyAlignment="1" applyProtection="1">
      <alignment horizontal="center" vertical="top" wrapText="1"/>
      <protection locked="0"/>
    </xf>
    <xf numFmtId="0" fontId="74" fillId="3" borderId="34" xfId="0" applyFont="1" applyFill="1" applyBorder="1" applyAlignment="1" applyProtection="1">
      <alignment horizontal="center" vertical="top" wrapText="1"/>
      <protection locked="0"/>
    </xf>
    <xf numFmtId="0" fontId="77" fillId="3" borderId="1" xfId="0" applyFont="1" applyFill="1" applyBorder="1" applyAlignment="1" applyProtection="1">
      <alignment horizontal="center" vertical="top" wrapText="1"/>
      <protection locked="0"/>
    </xf>
    <xf numFmtId="0" fontId="107" fillId="21" borderId="16" xfId="0" applyFont="1" applyFill="1" applyBorder="1" applyAlignment="1" applyProtection="1">
      <alignment horizontal="center" vertical="top" wrapText="1"/>
      <protection locked="0"/>
    </xf>
    <xf numFmtId="0" fontId="107" fillId="21" borderId="17" xfId="0" applyFont="1" applyFill="1" applyBorder="1" applyAlignment="1" applyProtection="1">
      <alignment horizontal="center" vertical="top" wrapText="1"/>
      <protection locked="0"/>
    </xf>
    <xf numFmtId="0" fontId="107" fillId="21" borderId="26" xfId="0" applyFont="1" applyFill="1" applyBorder="1" applyAlignment="1" applyProtection="1">
      <alignment horizontal="center" vertical="top" wrapText="1"/>
      <protection locked="0"/>
    </xf>
    <xf numFmtId="0" fontId="75" fillId="0" borderId="24" xfId="0" applyFont="1" applyFill="1" applyBorder="1" applyAlignment="1" applyProtection="1">
      <alignment horizontal="center" vertical="top" wrapText="1"/>
      <protection locked="0"/>
    </xf>
    <xf numFmtId="0" fontId="0" fillId="5" borderId="24" xfId="0" applyFont="1" applyFill="1" applyBorder="1" applyAlignment="1" applyProtection="1">
      <alignment horizontal="center" vertical="top"/>
      <protection locked="0"/>
    </xf>
    <xf numFmtId="0" fontId="81" fillId="3" borderId="70" xfId="0" applyFont="1" applyFill="1" applyBorder="1" applyAlignment="1" applyProtection="1">
      <alignment horizontal="center" vertical="top" wrapText="1"/>
      <protection locked="0"/>
    </xf>
    <xf numFmtId="0" fontId="16" fillId="8" borderId="16" xfId="0" applyFont="1" applyFill="1" applyBorder="1" applyAlignment="1" applyProtection="1">
      <alignment horizontal="left" vertical="top"/>
      <protection/>
    </xf>
    <xf numFmtId="0" fontId="16" fillId="8" borderId="17" xfId="0" applyFont="1" applyFill="1" applyBorder="1" applyAlignment="1" applyProtection="1">
      <alignment horizontal="left" vertical="top"/>
      <protection/>
    </xf>
    <xf numFmtId="0" fontId="16" fillId="8" borderId="26" xfId="0" applyFont="1" applyFill="1" applyBorder="1" applyAlignment="1" applyProtection="1">
      <alignment horizontal="left" vertical="top"/>
      <protection/>
    </xf>
    <xf numFmtId="0" fontId="16" fillId="14" borderId="16" xfId="0" applyFont="1" applyFill="1" applyBorder="1" applyAlignment="1" applyProtection="1">
      <alignment horizontal="left" vertical="top" wrapText="1"/>
      <protection/>
    </xf>
    <xf numFmtId="0" fontId="16" fillId="14" borderId="17" xfId="0" applyFont="1" applyFill="1" applyBorder="1" applyAlignment="1" applyProtection="1">
      <alignment horizontal="left" vertical="top"/>
      <protection/>
    </xf>
    <xf numFmtId="0" fontId="16" fillId="14" borderId="26" xfId="0" applyFont="1" applyFill="1" applyBorder="1" applyAlignment="1" applyProtection="1">
      <alignment horizontal="left" vertical="top"/>
      <protection/>
    </xf>
    <xf numFmtId="0" fontId="78" fillId="0" borderId="2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67" xfId="0" applyFont="1" applyFill="1" applyBorder="1" applyAlignment="1">
      <alignment horizontal="left" vertical="top" wrapText="1"/>
    </xf>
    <xf numFmtId="9" fontId="4" fillId="0" borderId="16" xfId="0" applyNumberFormat="1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16" fillId="7" borderId="16" xfId="0" applyFont="1" applyFill="1" applyBorder="1" applyAlignment="1" applyProtection="1">
      <alignment horizontal="left" vertical="top"/>
      <protection/>
    </xf>
    <xf numFmtId="0" fontId="16" fillId="7" borderId="17" xfId="0" applyFont="1" applyFill="1" applyBorder="1" applyAlignment="1" applyProtection="1">
      <alignment horizontal="left" vertical="top"/>
      <protection/>
    </xf>
    <xf numFmtId="0" fontId="16" fillId="7" borderId="26" xfId="0" applyFont="1" applyFill="1" applyBorder="1" applyAlignment="1" applyProtection="1">
      <alignment horizontal="left" vertical="top"/>
      <protection/>
    </xf>
    <xf numFmtId="0" fontId="0" fillId="9" borderId="68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49" xfId="0" applyFill="1" applyBorder="1" applyAlignment="1">
      <alignment horizontal="center" vertical="top" wrapText="1"/>
    </xf>
    <xf numFmtId="0" fontId="0" fillId="9" borderId="50" xfId="0" applyFill="1" applyBorder="1" applyAlignment="1">
      <alignment horizontal="center" vertical="top" wrapText="1"/>
    </xf>
    <xf numFmtId="9" fontId="0" fillId="17" borderId="1" xfId="19" applyFill="1" applyBorder="1" applyAlignment="1">
      <alignment horizontal="center"/>
    </xf>
    <xf numFmtId="9" fontId="0" fillId="7" borderId="16" xfId="19" applyFill="1" applyBorder="1" applyAlignment="1">
      <alignment horizontal="center"/>
    </xf>
    <xf numFmtId="9" fontId="0" fillId="7" borderId="26" xfId="19" applyFill="1" applyBorder="1" applyAlignment="1">
      <alignment horizontal="center"/>
    </xf>
    <xf numFmtId="9" fontId="0" fillId="18" borderId="16" xfId="19" applyFill="1" applyBorder="1" applyAlignment="1">
      <alignment horizontal="center"/>
    </xf>
    <xf numFmtId="9" fontId="0" fillId="18" borderId="26" xfId="19" applyFill="1" applyBorder="1" applyAlignment="1">
      <alignment horizontal="center"/>
    </xf>
    <xf numFmtId="0" fontId="98" fillId="0" borderId="49" xfId="0" applyFont="1" applyBorder="1" applyAlignment="1">
      <alignment horizontal="right"/>
    </xf>
    <xf numFmtId="0" fontId="0" fillId="0" borderId="53" xfId="0" applyBorder="1" applyAlignment="1">
      <alignment/>
    </xf>
    <xf numFmtId="0" fontId="0" fillId="0" borderId="71" xfId="0" applyBorder="1" applyAlignment="1">
      <alignment/>
    </xf>
    <xf numFmtId="9" fontId="40" fillId="6" borderId="1" xfId="19" applyFont="1" applyFill="1" applyBorder="1" applyAlignment="1">
      <alignment horizontal="center"/>
    </xf>
    <xf numFmtId="9" fontId="75" fillId="6" borderId="16" xfId="19" applyFont="1" applyFill="1" applyBorder="1" applyAlignment="1">
      <alignment horizontal="center"/>
    </xf>
    <xf numFmtId="9" fontId="75" fillId="6" borderId="26" xfId="19" applyFont="1" applyFill="1" applyBorder="1" applyAlignment="1">
      <alignment horizontal="center"/>
    </xf>
    <xf numFmtId="9" fontId="138" fillId="0" borderId="16" xfId="19" applyFont="1" applyFill="1" applyBorder="1" applyAlignment="1">
      <alignment horizontal="center" wrapText="1"/>
    </xf>
    <xf numFmtId="9" fontId="138" fillId="0" borderId="17" xfId="19" applyFont="1" applyFill="1" applyBorder="1" applyAlignment="1">
      <alignment horizontal="center" wrapText="1"/>
    </xf>
    <xf numFmtId="9" fontId="138" fillId="0" borderId="26" xfId="19" applyFont="1" applyFill="1" applyBorder="1" applyAlignment="1">
      <alignment horizontal="center" wrapText="1"/>
    </xf>
    <xf numFmtId="9" fontId="143" fillId="0" borderId="9" xfId="19" applyFont="1" applyBorder="1" applyAlignment="1">
      <alignment horizontal="center" vertical="top" wrapText="1"/>
    </xf>
    <xf numFmtId="9" fontId="143" fillId="0" borderId="10" xfId="19" applyFont="1" applyBorder="1" applyAlignment="1">
      <alignment horizontal="center" vertical="top" wrapText="1"/>
    </xf>
    <xf numFmtId="9" fontId="40" fillId="6" borderId="16" xfId="19" applyFont="1" applyFill="1" applyBorder="1" applyAlignment="1">
      <alignment horizontal="center"/>
    </xf>
    <xf numFmtId="9" fontId="40" fillId="6" borderId="26" xfId="19" applyFont="1" applyFill="1" applyBorder="1" applyAlignment="1">
      <alignment horizontal="center"/>
    </xf>
    <xf numFmtId="0" fontId="66" fillId="6" borderId="0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center"/>
      <protection/>
    </xf>
    <xf numFmtId="0" fontId="69" fillId="10" borderId="0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0" fontId="66" fillId="6" borderId="20" xfId="0" applyFont="1" applyFill="1" applyBorder="1" applyAlignment="1" applyProtection="1">
      <alignment horizontal="center"/>
      <protection locked="0"/>
    </xf>
    <xf numFmtId="0" fontId="102" fillId="6" borderId="0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94" fillId="0" borderId="28" xfId="0" applyFont="1" applyBorder="1" applyAlignment="1" applyProtection="1">
      <alignment horizontal="left" vertical="center" wrapText="1"/>
      <protection locked="0"/>
    </xf>
    <xf numFmtId="0" fontId="94" fillId="0" borderId="72" xfId="0" applyFont="1" applyBorder="1" applyAlignment="1" applyProtection="1">
      <alignment horizontal="left" vertical="center" wrapText="1"/>
      <protection locked="0"/>
    </xf>
    <xf numFmtId="0" fontId="50" fillId="0" borderId="1" xfId="0" applyFont="1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40" fillId="20" borderId="1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1" fillId="0" borderId="0" xfId="0" applyFont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CFFCC"/>
        </patternFill>
      </fill>
      <border/>
    </dxf>
    <dxf>
      <fill>
        <patternFill>
          <bgColor rgb="FFFFCC00"/>
        </patternFill>
      </fill>
      <border/>
    </dxf>
    <dxf>
      <fill>
        <patternFill patternType="solid">
          <bgColor rgb="FFFF0000"/>
        </patternFill>
      </fill>
      <border/>
    </dxf>
    <dxf>
      <font>
        <b/>
        <i val="0"/>
        <color rgb="FF800000"/>
      </font>
      <fill>
        <patternFill patternType="gray125">
          <bgColor rgb="FF00FF00"/>
        </patternFill>
      </fill>
      <border/>
    </dxf>
    <dxf>
      <font>
        <b/>
        <i/>
        <color rgb="FF800000"/>
      </font>
      <fill>
        <patternFill patternType="gray125">
          <bgColor rgb="FFFFFF00"/>
        </patternFill>
      </fill>
      <border/>
    </dxf>
    <dxf>
      <font>
        <b/>
        <i/>
        <strike/>
        <color rgb="FF800000"/>
      </font>
      <fill>
        <patternFill patternType="gray125"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к Прогнозу атак по ключевым технологиям</a:t>
            </a:r>
          </a:p>
        </c:rich>
      </c:tx>
      <c:layout>
        <c:manualLayout>
          <c:xMode val="factor"/>
          <c:yMode val="factor"/>
          <c:x val="0.00425"/>
          <c:y val="-0.016"/>
        </c:manualLayout>
      </c:layout>
      <c:spPr>
        <a:noFill/>
        <a:ln>
          <a:noFill/>
        </a:ln>
      </c:spPr>
    </c:title>
    <c:view3D>
      <c:rotX val="18"/>
      <c:rotY val="36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875"/>
          <c:w val="0.996"/>
          <c:h val="0.87375"/>
        </c:manualLayout>
      </c:layout>
      <c:surface3DChart>
        <c:ser>
          <c:idx val="1"/>
          <c:order val="0"/>
          <c:tx>
            <c:strRef>
              <c:f>Сплайн!$C$2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1851756"/>
        <c:axId val="19794893"/>
        <c:axId val="43936310"/>
      </c:surface3DChart>
      <c:catAx>
        <c:axId val="6185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Ключевые
 технологии</a:t>
                </a:r>
              </a:p>
            </c:rich>
          </c:tx>
          <c:layout>
            <c:manualLayout>
              <c:xMode val="factor"/>
              <c:yMode val="factor"/>
              <c:x val="0.09125"/>
              <c:y val="0.06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794893"/>
        <c:crosses val="autoZero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851756"/>
        <c:crossesAt val="1"/>
        <c:crossBetween val="between"/>
        <c:dispUnits/>
      </c:valAx>
      <c:serAx>
        <c:axId val="4393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794893"/>
        <c:crosses val="autoZero"/>
        <c:tickLblSkip val="1"/>
        <c:tickMarkSkip val="1"/>
      </c:ser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path path="rect">
            <a:fillToRect t="100000" r="10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915"/>
          <c:y val="0.84925"/>
          <c:w val="0.7085"/>
          <c:h val="0.04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path path="rect">
        <a:fillToRect t="100000" r="100000"/>
      </a:path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1"/>
      <c:rotY val="23"/>
      <c:depthPercent val="100"/>
      <c:rAngAx val="1"/>
    </c:view3D>
    <c:plotArea>
      <c:layout>
        <c:manualLayout>
          <c:xMode val="edge"/>
          <c:yMode val="edge"/>
          <c:x val="0.006"/>
          <c:y val="0"/>
          <c:w val="0.97"/>
          <c:h val="0.9725"/>
        </c:manualLayout>
      </c:layout>
      <c:surface3DChart>
        <c:ser>
          <c:idx val="1"/>
          <c:order val="0"/>
          <c:tx>
            <c:v>100%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112.24972160321822</c:v>
                </c:pt>
                <c:pt idx="1">
                  <c:v>84.85281374238568</c:v>
                </c:pt>
                <c:pt idx="2">
                  <c:v>37.797631496846186</c:v>
                </c:pt>
                <c:pt idx="3">
                  <c:v>94.8683298050514</c:v>
                </c:pt>
                <c:pt idx="4">
                  <c:v>42.42640687119286</c:v>
                </c:pt>
                <c:pt idx="5">
                  <c:v>119.99999999999997</c:v>
                </c:pt>
                <c:pt idx="6">
                  <c:v>84.85281374238568</c:v>
                </c:pt>
                <c:pt idx="7">
                  <c:v>119.99999999999997</c:v>
                </c:pt>
                <c:pt idx="8">
                  <c:v>134.1640786499874</c:v>
                </c:pt>
                <c:pt idx="9">
                  <c:v>59.999999999999986</c:v>
                </c:pt>
                <c:pt idx="10">
                  <c:v>158.7450786638754</c:v>
                </c:pt>
                <c:pt idx="11">
                  <c:v>67.0820393249937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59.999999999999986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84.85281374238568</c:v>
                </c:pt>
                <c:pt idx="1">
                  <c:v>84.85281374238568</c:v>
                </c:pt>
                <c:pt idx="2">
                  <c:v>134.1640786499874</c:v>
                </c:pt>
                <c:pt idx="3">
                  <c:v>42.42640687119286</c:v>
                </c:pt>
                <c:pt idx="4">
                  <c:v>84.85281374238568</c:v>
                </c:pt>
                <c:pt idx="5">
                  <c:v>67.0820393249937</c:v>
                </c:pt>
                <c:pt idx="6">
                  <c:v>59.999999999999986</c:v>
                </c:pt>
                <c:pt idx="7">
                  <c:v>84.85281374238568</c:v>
                </c:pt>
                <c:pt idx="8">
                  <c:v>59.999999999999986</c:v>
                </c:pt>
                <c:pt idx="9">
                  <c:v>59.999999999999986</c:v>
                </c:pt>
                <c:pt idx="10">
                  <c:v>59.999999999999986</c:v>
                </c:pt>
                <c:pt idx="11">
                  <c:v>134.1640786499874</c:v>
                </c:pt>
                <c:pt idx="12">
                  <c:v>42.42640687119286</c:v>
                </c:pt>
                <c:pt idx="13">
                  <c:v>84.85281374238568</c:v>
                </c:pt>
                <c:pt idx="14">
                  <c:v>84.85281374238568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59.999999999999986</c:v>
                </c:pt>
                <c:pt idx="1">
                  <c:v>84.85281374238568</c:v>
                </c:pt>
                <c:pt idx="2">
                  <c:v>67.0820393249937</c:v>
                </c:pt>
                <c:pt idx="3">
                  <c:v>59.999999999999986</c:v>
                </c:pt>
                <c:pt idx="4">
                  <c:v>84.85281374238568</c:v>
                </c:pt>
                <c:pt idx="5">
                  <c:v>59.999999999999986</c:v>
                </c:pt>
                <c:pt idx="6">
                  <c:v>59.999999999999986</c:v>
                </c:pt>
                <c:pt idx="7">
                  <c:v>59.999999999999986</c:v>
                </c:pt>
                <c:pt idx="8">
                  <c:v>59.999999999999986</c:v>
                </c:pt>
                <c:pt idx="9">
                  <c:v>119.99999999999997</c:v>
                </c:pt>
                <c:pt idx="10">
                  <c:v>42.42640687119286</c:v>
                </c:pt>
                <c:pt idx="11">
                  <c:v>134.1640786499874</c:v>
                </c:pt>
                <c:pt idx="12">
                  <c:v>119.99999999999997</c:v>
                </c:pt>
                <c:pt idx="13">
                  <c:v>134.1640786499874</c:v>
                </c:pt>
                <c:pt idx="14">
                  <c:v>42.42640687119286</c:v>
                </c:pt>
              </c:numCache>
            </c:numRef>
          </c:val>
        </c:ser>
        <c:axId val="59882471"/>
        <c:axId val="2071328"/>
        <c:axId val="18641953"/>
      </c:surface3D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220"/>
          <c:min val="3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9882471"/>
        <c:crossesAt val="1"/>
        <c:crossBetween val="midCat"/>
        <c:dispUnits/>
      </c:valAx>
      <c:serAx>
        <c:axId val="1864195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-0.043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7132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725"/>
          <c:y val="0.883"/>
          <c:w val="0.312"/>
          <c:h val="0.056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</a:rPr>
              <a:t>Конъюнктура технологий ("углы атак" на опыт, уязвимость партнерства)</a:t>
            </a:r>
          </a:p>
        </c:rich>
      </c:tx>
      <c:layout>
        <c:manualLayout>
          <c:xMode val="factor"/>
          <c:yMode val="factor"/>
          <c:x val="-0.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175"/>
          <c:w val="0.999"/>
          <c:h val="0.7755"/>
        </c:manualLayout>
      </c:layout>
      <c:lineChart>
        <c:grouping val="standard"/>
        <c:varyColors val="0"/>
        <c:ser>
          <c:idx val="0"/>
          <c:order val="0"/>
          <c:tx>
            <c:v>100%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FF"/>
                </a:solidFill>
                <a:prstDash val="lgDashDotDot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Сплайн!$D$4:$D$18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60%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800080"/>
                </a:solidFill>
                <a:prstDash val="dashDot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Сплайн!$G$4:$G$18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6600"/>
                </a:solidFill>
                <a:prstDash val="dash"/>
              </a:ln>
            </c:spPr>
            <c:trendlineType val="poly"/>
            <c:order val="5"/>
            <c:dispEq val="0"/>
            <c:dispRSqr val="0"/>
          </c:trendline>
          <c:cat>
            <c:strRef>
              <c:f>Сплайн!$B$4:$B$18</c:f>
              <c:strCache/>
            </c:strRef>
          </c:cat>
          <c:val>
            <c:numRef>
              <c:f>Сплайн!$I$4:$I$18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33603195"/>
        <c:crosses val="autoZero"/>
        <c:auto val="1"/>
        <c:lblOffset val="100"/>
        <c:noMultiLvlLbl val="0"/>
      </c:catAx>
      <c:valAx>
        <c:axId val="33603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98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5125"/>
          <c:w val="0.45875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E2E2E2"/>
        </a:gs>
        <a:gs pos="100000">
          <a:srgbClr val="C0C0C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к Прогнозу атак по ключевым технологиям
 (уязвимость по невнятности) </a:t>
            </a:r>
          </a:p>
        </c:rich>
      </c:tx>
      <c:layout>
        <c:manualLayout>
          <c:xMode val="factor"/>
          <c:yMode val="factor"/>
          <c:x val="0.00425"/>
          <c:y val="-0.016"/>
        </c:manualLayout>
      </c:layout>
      <c:spPr>
        <a:noFill/>
        <a:ln>
          <a:noFill/>
        </a:ln>
      </c:spPr>
    </c:title>
    <c:view3D>
      <c:rotX val="22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07"/>
          <c:w val="0.98925"/>
          <c:h val="0.666"/>
        </c:manualLayout>
      </c:layout>
      <c:surface3DChart>
        <c:ser>
          <c:idx val="1"/>
          <c:order val="0"/>
          <c:tx>
            <c:strRef>
              <c:f>'Нормир сплайн'!$C$1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v>60%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v>20%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'Нормир сплайн'!$B$3:$B$17</c:f>
              <c:strCache/>
            </c:strRef>
          </c:cat>
          <c:val>
            <c:numRef>
              <c:f>'Нормир сплайн'!$T$3:$T$17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3993300"/>
        <c:axId val="37504245"/>
        <c:axId val="1993886"/>
      </c:surface3D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Ключевые
 технологии</a:t>
                </a:r>
              </a:p>
            </c:rich>
          </c:tx>
          <c:layout>
            <c:manualLayout>
              <c:xMode val="factor"/>
              <c:yMode val="factor"/>
              <c:x val="-0.033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504245"/>
        <c:crosses val="autoZero"/>
        <c:auto val="1"/>
        <c:lblOffset val="100"/>
        <c:noMultiLvlLbl val="0"/>
      </c:catAx>
      <c:valAx>
        <c:axId val="37504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33993300"/>
        <c:crossesAt val="1"/>
        <c:crossBetween val="between"/>
        <c:dispUnits/>
      </c:valAx>
      <c:serAx>
        <c:axId val="19938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Эмоц. ранг</a:t>
                </a:r>
              </a:p>
            </c:rich>
          </c:tx>
          <c:layout>
            <c:manualLayout>
              <c:xMode val="factor"/>
              <c:yMode val="factor"/>
              <c:x val="0.066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0%" sourceLinked="0"/>
        <c:majorTickMark val="out"/>
        <c:minorTickMark val="cross"/>
        <c:tickLblPos val="low"/>
        <c:txPr>
          <a:bodyPr/>
          <a:lstStyle/>
          <a:p>
            <a:pPr>
              <a:defRPr lang="en-US" cap="none" sz="575" b="0" i="0" u="none" baseline="0"/>
            </a:pPr>
          </a:p>
        </c:txPr>
        <c:crossAx val="37504245"/>
        <c:crosses val="autoZero"/>
        <c:tickLblSkip val="2"/>
        <c:tickMarkSkip val="1"/>
      </c:ser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path path="rect">
            <a:fillToRect t="100000" r="100000"/>
          </a:path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3475"/>
          <c:y val="0.7395"/>
          <c:w val="0.9305"/>
          <c:h val="0.208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8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1C1C1"/>
        </a:gs>
      </a:gsLst>
      <a:path path="rect">
        <a:fillToRect t="100000" r="100000"/>
      </a:path>
    </a:gradFill>
  </c:spPr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Русло и джокеры в альянсе (степень проявленности опытов в триаде)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615"/>
          <c:w val="0.95575"/>
          <c:h val="0.87025"/>
        </c:manualLayout>
      </c:layout>
      <c:lineChart>
        <c:grouping val="standard"/>
        <c:varyColors val="0"/>
        <c:ser>
          <c:idx val="0"/>
          <c:order val="0"/>
          <c:tx>
            <c:v>100%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60%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20%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сплайн'!$T$3:$T$17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7944975"/>
        <c:axId val="27287048"/>
      </c:lineChart>
      <c:catAx>
        <c:axId val="17944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1" u="none" baseline="0">
                <a:latin typeface="Arial Cyr"/>
                <a:ea typeface="Arial Cyr"/>
                <a:cs typeface="Arial Cyr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800000"/>
                    </a:solidFill>
                    <a:latin typeface="Arial Cyr"/>
                    <a:ea typeface="Arial Cyr"/>
                    <a:cs typeface="Arial Cyr"/>
                  </a:rPr>
                  <a:t>Индекс невнятности (непроявленности) 
опытов=технологий  акторов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94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"/>
          <c:y val="0.939"/>
          <c:w val="0.77875"/>
          <c:h val="0.05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800000"/>
                </a:solidFill>
                <a:latin typeface="Arial Cyr"/>
                <a:ea typeface="Arial Cyr"/>
                <a:cs typeface="Arial Cyr"/>
              </a:rPr>
              <a:t>Уязвимость альянса 
(от невнятности опытов а триаде)</a:t>
            </a:r>
          </a:p>
        </c:rich>
      </c:tx>
      <c:layout>
        <c:manualLayout>
          <c:xMode val="factor"/>
          <c:yMode val="factor"/>
          <c:x val="0.300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15"/>
          <c:y val="0.02075"/>
          <c:w val="0.71075"/>
          <c:h val="0.8975"/>
        </c:manualLayout>
      </c:layout>
      <c:radarChart>
        <c:radarStyle val="standard"/>
        <c:varyColors val="0"/>
        <c:ser>
          <c:idx val="0"/>
          <c:order val="0"/>
          <c:tx>
            <c:v>100%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'Нормир сплайн'!$B$3:$B$17</c:f>
              <c:strCache/>
            </c:strRef>
          </c:cat>
          <c:val>
            <c:numRef>
              <c:f>'Нормир сплайн'!$H$3:$H$17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60%</c:v>
          </c:tx>
          <c:spPr>
            <a:ln w="381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'Нормир сплайн'!$N$3:$N$17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20%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'Нормир сплайн'!$T$3:$T$17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4256841"/>
        <c:axId val="62767250"/>
      </c:radarChart>
      <c:catAx>
        <c:axId val="442568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56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75675"/>
          <c:w val="0.1245"/>
          <c:h val="0.070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 w="3175">
      <a:solidFill/>
      <a:prstDash val="sysDot"/>
    </a:ln>
  </c:spPr>
  <c:txPr>
    <a:bodyPr vert="horz" rot="0"/>
    <a:lstStyle/>
    <a:p>
      <a:pPr>
        <a:defRPr lang="en-US" cap="none" sz="15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3</xdr:col>
      <xdr:colOff>190500</xdr:colOff>
      <xdr:row>1</xdr:row>
      <xdr:rowOff>47625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76200" y="47625"/>
          <a:ext cx="5153025" cy="16192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Пожалуйста, представьтесь:</a:t>
          </a:r>
        </a:p>
      </xdr:txBody>
    </xdr:sp>
    <xdr:clientData/>
  </xdr:twoCellAnchor>
  <xdr:oneCellAnchor>
    <xdr:from>
      <xdr:col>5</xdr:col>
      <xdr:colOff>523875</xdr:colOff>
      <xdr:row>0</xdr:row>
      <xdr:rowOff>38100</xdr:rowOff>
    </xdr:from>
    <xdr:ext cx="123825" cy="228600"/>
    <xdr:sp>
      <xdr:nvSpPr>
        <xdr:cNvPr id="2" name="TextBox 5"/>
        <xdr:cNvSpPr txBox="1">
          <a:spLocks noChangeArrowheads="1"/>
        </xdr:cNvSpPr>
      </xdr:nvSpPr>
      <xdr:spPr>
        <a:xfrm>
          <a:off x="9115425" y="38100"/>
          <a:ext cx="123825" cy="228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438150</xdr:colOff>
      <xdr:row>0</xdr:row>
      <xdr:rowOff>38100</xdr:rowOff>
    </xdr:from>
    <xdr:ext cx="123825" cy="228600"/>
    <xdr:sp>
      <xdr:nvSpPr>
        <xdr:cNvPr id="3" name="TextBox 6"/>
        <xdr:cNvSpPr txBox="1">
          <a:spLocks noChangeArrowheads="1"/>
        </xdr:cNvSpPr>
      </xdr:nvSpPr>
      <xdr:spPr>
        <a:xfrm>
          <a:off x="9029700" y="38100"/>
          <a:ext cx="123825" cy="2286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47625</xdr:colOff>
      <xdr:row>7</xdr:row>
      <xdr:rowOff>0</xdr:rowOff>
    </xdr:from>
    <xdr:ext cx="123825" cy="219075"/>
    <xdr:sp>
      <xdr:nvSpPr>
        <xdr:cNvPr id="4" name="TextBox 8"/>
        <xdr:cNvSpPr txBox="1">
          <a:spLocks noChangeArrowheads="1"/>
        </xdr:cNvSpPr>
      </xdr:nvSpPr>
      <xdr:spPr>
        <a:xfrm>
          <a:off x="47625" y="1181100"/>
          <a:ext cx="123825" cy="2190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123825</xdr:colOff>
      <xdr:row>8</xdr:row>
      <xdr:rowOff>47625</xdr:rowOff>
    </xdr:from>
    <xdr:to>
      <xdr:col>4</xdr:col>
      <xdr:colOff>523875</xdr:colOff>
      <xdr:row>9</xdr:row>
      <xdr:rowOff>238125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23825" y="1400175"/>
          <a:ext cx="8239125" cy="36195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Назовите ДВУХ наиболее важных для судьбы Вашего бизнес-замысла АКТОРОВ, от которых зависит эффективность  Вашей стратегии:</a:t>
          </a:r>
        </a:p>
      </xdr:txBody>
    </xdr:sp>
    <xdr:clientData/>
  </xdr:twoCellAnchor>
  <xdr:oneCellAnchor>
    <xdr:from>
      <xdr:col>5</xdr:col>
      <xdr:colOff>647700</xdr:colOff>
      <xdr:row>8</xdr:row>
      <xdr:rowOff>0</xdr:rowOff>
    </xdr:from>
    <xdr:ext cx="123825" cy="219075"/>
    <xdr:sp>
      <xdr:nvSpPr>
        <xdr:cNvPr id="6" name="TextBox 10"/>
        <xdr:cNvSpPr txBox="1">
          <a:spLocks noChangeArrowheads="1"/>
        </xdr:cNvSpPr>
      </xdr:nvSpPr>
      <xdr:spPr>
        <a:xfrm>
          <a:off x="9239250" y="1352550"/>
          <a:ext cx="123825" cy="2190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647700</xdr:colOff>
      <xdr:row>8</xdr:row>
      <xdr:rowOff>0</xdr:rowOff>
    </xdr:from>
    <xdr:ext cx="123825" cy="219075"/>
    <xdr:sp>
      <xdr:nvSpPr>
        <xdr:cNvPr id="7" name="TextBox 11"/>
        <xdr:cNvSpPr txBox="1">
          <a:spLocks noChangeArrowheads="1"/>
        </xdr:cNvSpPr>
      </xdr:nvSpPr>
      <xdr:spPr>
        <a:xfrm>
          <a:off x="9239250" y="1352550"/>
          <a:ext cx="123825" cy="2190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23825" cy="219075"/>
    <xdr:sp>
      <xdr:nvSpPr>
        <xdr:cNvPr id="8" name="TextBox 12"/>
        <xdr:cNvSpPr txBox="1">
          <a:spLocks noChangeArrowheads="1"/>
        </xdr:cNvSpPr>
      </xdr:nvSpPr>
      <xdr:spPr>
        <a:xfrm>
          <a:off x="9286875" y="1181100"/>
          <a:ext cx="123825" cy="2190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142875</xdr:colOff>
      <xdr:row>13</xdr:row>
      <xdr:rowOff>38100</xdr:rowOff>
    </xdr:from>
    <xdr:to>
      <xdr:col>4</xdr:col>
      <xdr:colOff>581025</xdr:colOff>
      <xdr:row>14</xdr:row>
      <xdr:rowOff>180975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142875" y="2705100"/>
          <a:ext cx="8277225" cy="30480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Сформулируйте кратко, какие ценности или идеалы Вы ожидаете  воплотить в партнерстве с  указанными акторами. Эти мотивы связаны с Вашими потребностями в:</a:t>
          </a:r>
        </a:p>
      </xdr:txBody>
    </xdr:sp>
    <xdr:clientData/>
  </xdr:twoCellAnchor>
  <xdr:twoCellAnchor>
    <xdr:from>
      <xdr:col>0</xdr:col>
      <xdr:colOff>152400</xdr:colOff>
      <xdr:row>22</xdr:row>
      <xdr:rowOff>76200</xdr:rowOff>
    </xdr:from>
    <xdr:to>
      <xdr:col>5</xdr:col>
      <xdr:colOff>47625</xdr:colOff>
      <xdr:row>23</xdr:row>
      <xdr:rowOff>142875</xdr:rowOff>
    </xdr:to>
    <xdr:sp>
      <xdr:nvSpPr>
        <xdr:cNvPr id="10" name="TextBox 28"/>
        <xdr:cNvSpPr txBox="1">
          <a:spLocks noChangeArrowheads="1"/>
        </xdr:cNvSpPr>
      </xdr:nvSpPr>
      <xdr:spPr>
        <a:xfrm>
          <a:off x="152400" y="4238625"/>
          <a:ext cx="8486775" cy="228600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Назовите технологии,  которые вносятся вами в партнерство (для проведения намечаемой вами реформы) :</a:t>
          </a:r>
        </a:p>
      </xdr:txBody>
    </xdr:sp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495300</xdr:colOff>
      <xdr:row>32</xdr:row>
      <xdr:rowOff>47625</xdr:rowOff>
    </xdr:to>
    <xdr:sp>
      <xdr:nvSpPr>
        <xdr:cNvPr id="11" name="TextBox 38"/>
        <xdr:cNvSpPr txBox="1">
          <a:spLocks noChangeArrowheads="1"/>
        </xdr:cNvSpPr>
      </xdr:nvSpPr>
      <xdr:spPr>
        <a:xfrm>
          <a:off x="57150" y="5705475"/>
          <a:ext cx="8277225" cy="180975"/>
        </a:xfrm>
        <a:prstGeom prst="rect">
          <a:avLst/>
        </a:prstGeom>
        <a:gradFill rotWithShape="1">
          <a:gsLst>
            <a:gs pos="0">
              <a:srgbClr val="B088AD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Вопросы социологического обследования </a:t>
          </a: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(начальные)</a:t>
          </a:r>
          <a:r>
            <a:rPr lang="en-US" cap="none" sz="1000" b="1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:</a:t>
          </a:r>
        </a:p>
      </xdr:txBody>
    </xdr:sp>
    <xdr:clientData/>
  </xdr:twoCellAnchor>
  <xdr:twoCellAnchor>
    <xdr:from>
      <xdr:col>3</xdr:col>
      <xdr:colOff>466725</xdr:colOff>
      <xdr:row>1</xdr:row>
      <xdr:rowOff>19050</xdr:rowOff>
    </xdr:from>
    <xdr:to>
      <xdr:col>4</xdr:col>
      <xdr:colOff>495300</xdr:colOff>
      <xdr:row>3</xdr:row>
      <xdr:rowOff>95250</xdr:rowOff>
    </xdr:to>
    <xdr:sp>
      <xdr:nvSpPr>
        <xdr:cNvPr id="12" name="TextBox 60"/>
        <xdr:cNvSpPr txBox="1">
          <a:spLocks noChangeArrowheads="1"/>
        </xdr:cNvSpPr>
      </xdr:nvSpPr>
      <xdr:spPr>
        <a:xfrm>
          <a:off x="5505450" y="180975"/>
          <a:ext cx="2828925" cy="400050"/>
        </a:xfrm>
        <a:prstGeom prst="rect">
          <a:avLst/>
        </a:prstGeom>
        <a:gradFill rotWithShape="1">
          <a:gsLst>
            <a:gs pos="0">
              <a:srgbClr val="8F7256"/>
            </a:gs>
            <a:gs pos="50000">
              <a:srgbClr val="FFCC99"/>
            </a:gs>
            <a:gs pos="100000">
              <a:srgbClr val="8F7256"/>
            </a:gs>
          </a:gsLst>
          <a:lin ang="0" scaled="1"/>
        </a:gradFill>
        <a:ln w="38100" cmpd="dbl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 Cyr"/>
              <a:ea typeface="Arial Cyr"/>
              <a:cs typeface="Arial Cyr"/>
            </a:rPr>
            <a:t>Звездочкой *) помечены пункты, обязательные для заполнения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30</xdr:row>
      <xdr:rowOff>171450</xdr:rowOff>
    </xdr:from>
    <xdr:to>
      <xdr:col>11</xdr:col>
      <xdr:colOff>85725</xdr:colOff>
      <xdr:row>35</xdr:row>
      <xdr:rowOff>333375</xdr:rowOff>
    </xdr:to>
    <xdr:grpSp>
      <xdr:nvGrpSpPr>
        <xdr:cNvPr id="1" name="Group 1"/>
        <xdr:cNvGrpSpPr>
          <a:grpSpLocks/>
        </xdr:cNvGrpSpPr>
      </xdr:nvGrpSpPr>
      <xdr:grpSpPr>
        <a:xfrm>
          <a:off x="2514600" y="9658350"/>
          <a:ext cx="847725" cy="1314450"/>
          <a:chOff x="167" y="1606"/>
          <a:chExt cx="121" cy="12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flipV="1">
            <a:off x="168" y="1607"/>
            <a:ext cx="119" cy="125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63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167" y="1606"/>
            <a:ext cx="121" cy="127"/>
            <a:chOff x="167" y="1606"/>
            <a:chExt cx="121" cy="127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 rot="20400000">
              <a:off x="167" y="1659"/>
              <a:ext cx="46" cy="5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5" name="AutoShape 5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7" name="AutoShape 7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8" name="AutoShape 8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AutoShape 9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AutoShape 11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 rot="20400000">
              <a:off x="242" y="1675"/>
              <a:ext cx="46" cy="5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13" name="AutoShape 13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AutoShape 14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AutoShape 15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AutoShape 17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AutoShape 18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0" name="Group 20"/>
            <xdr:cNvGrpSpPr>
              <a:grpSpLocks/>
            </xdr:cNvGrpSpPr>
          </xdr:nvGrpSpPr>
          <xdr:grpSpPr>
            <a:xfrm rot="6558178" flipH="1">
              <a:off x="218" y="1606"/>
              <a:ext cx="4" cy="49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21" name="AutoShape 21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AutoShape 22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AutoShape 23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AutoShape 24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AutoShape 25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AutoShape 26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" name="AutoShape 27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 rot="6540000" flipH="1">
              <a:off x="233" y="1685"/>
              <a:ext cx="4" cy="48"/>
              <a:chOff x="17040" y="14482"/>
              <a:chExt cx="3976" cy="577"/>
            </a:xfrm>
            <a:solidFill>
              <a:srgbClr val="FFFFFF"/>
            </a:solidFill>
          </xdr:grpSpPr>
          <xdr:sp>
            <xdr:nvSpPr>
              <xdr:cNvPr id="29" name="AutoShape 29"/>
              <xdr:cNvSpPr>
                <a:spLocks/>
              </xdr:cNvSpPr>
            </xdr:nvSpPr>
            <xdr:spPr>
              <a:xfrm rot="16200000" flipV="1">
                <a:off x="17040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" name="AutoShape 30"/>
              <xdr:cNvSpPr>
                <a:spLocks/>
              </xdr:cNvSpPr>
            </xdr:nvSpPr>
            <xdr:spPr>
              <a:xfrm rot="16200000" flipV="1">
                <a:off x="18176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AutoShape 31"/>
              <xdr:cNvSpPr>
                <a:spLocks/>
              </xdr:cNvSpPr>
            </xdr:nvSpPr>
            <xdr:spPr>
              <a:xfrm rot="16200000" flipV="1">
                <a:off x="19312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" name="AutoShape 32"/>
              <xdr:cNvSpPr>
                <a:spLocks/>
              </xdr:cNvSpPr>
            </xdr:nvSpPr>
            <xdr:spPr>
              <a:xfrm rot="16200000" flipV="1">
                <a:off x="20448" y="14482"/>
                <a:ext cx="568" cy="293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" name="AutoShape 33"/>
              <xdr:cNvSpPr>
                <a:spLocks/>
              </xdr:cNvSpPr>
            </xdr:nvSpPr>
            <xdr:spPr>
              <a:xfrm rot="5400000">
                <a:off x="20017" y="14620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AutoShape 34"/>
              <xdr:cNvSpPr>
                <a:spLocks/>
              </xdr:cNvSpPr>
            </xdr:nvSpPr>
            <xdr:spPr>
              <a:xfrm rot="5400000">
                <a:off x="18881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" name="AutoShape 35"/>
              <xdr:cNvSpPr>
                <a:spLocks/>
              </xdr:cNvSpPr>
            </xdr:nvSpPr>
            <xdr:spPr>
              <a:xfrm rot="5400000">
                <a:off x="17745" y="14629"/>
                <a:ext cx="293" cy="568"/>
              </a:xfrm>
              <a:prstGeom prst="arc">
                <a:avLst>
                  <a:gd name="adj1" fmla="val 27819680"/>
                  <a:gd name="adj2" fmla="val -46763"/>
                </a:avLst>
              </a:prstGeom>
              <a:solidFill>
                <a:srgbClr val="FFFFFF"/>
              </a:solidFill>
              <a:ln w="9525" cmpd="sng">
                <a:solidFill>
                  <a:srgbClr val="96969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19</xdr:col>
      <xdr:colOff>19050</xdr:colOff>
      <xdr:row>10</xdr:row>
      <xdr:rowOff>161925</xdr:rowOff>
    </xdr:from>
    <xdr:to>
      <xdr:col>33</xdr:col>
      <xdr:colOff>47625</xdr:colOff>
      <xdr:row>29</xdr:row>
      <xdr:rowOff>219075</xdr:rowOff>
    </xdr:to>
    <xdr:sp>
      <xdr:nvSpPr>
        <xdr:cNvPr id="36" name="AutoShape 36"/>
        <xdr:cNvSpPr>
          <a:spLocks noChangeAspect="1"/>
        </xdr:cNvSpPr>
      </xdr:nvSpPr>
      <xdr:spPr>
        <a:xfrm>
          <a:off x="4972050" y="4695825"/>
          <a:ext cx="2971800" cy="4762500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28575</xdr:colOff>
      <xdr:row>10</xdr:row>
      <xdr:rowOff>180975</xdr:rowOff>
    </xdr:from>
    <xdr:to>
      <xdr:col>37</xdr:col>
      <xdr:colOff>47625</xdr:colOff>
      <xdr:row>29</xdr:row>
      <xdr:rowOff>219075</xdr:rowOff>
    </xdr:to>
    <xdr:sp>
      <xdr:nvSpPr>
        <xdr:cNvPr id="37" name="AutoShape 37"/>
        <xdr:cNvSpPr>
          <a:spLocks noChangeAspect="1"/>
        </xdr:cNvSpPr>
      </xdr:nvSpPr>
      <xdr:spPr>
        <a:xfrm>
          <a:off x="5819775" y="4714875"/>
          <a:ext cx="2962275" cy="47434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190500</xdr:rowOff>
    </xdr:from>
    <xdr:to>
      <xdr:col>29</xdr:col>
      <xdr:colOff>47625</xdr:colOff>
      <xdr:row>30</xdr:row>
      <xdr:rowOff>9525</xdr:rowOff>
    </xdr:to>
    <xdr:sp>
      <xdr:nvSpPr>
        <xdr:cNvPr id="38" name="AutoShape 38"/>
        <xdr:cNvSpPr>
          <a:spLocks noChangeAspect="1"/>
        </xdr:cNvSpPr>
      </xdr:nvSpPr>
      <xdr:spPr>
        <a:xfrm>
          <a:off x="4133850" y="4724400"/>
          <a:ext cx="2971800" cy="477202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180975</xdr:rowOff>
    </xdr:from>
    <xdr:to>
      <xdr:col>25</xdr:col>
      <xdr:colOff>9525</xdr:colOff>
      <xdr:row>29</xdr:row>
      <xdr:rowOff>209550</xdr:rowOff>
    </xdr:to>
    <xdr:sp>
      <xdr:nvSpPr>
        <xdr:cNvPr id="39" name="AutoShape 39"/>
        <xdr:cNvSpPr>
          <a:spLocks noChangeAspect="1"/>
        </xdr:cNvSpPr>
      </xdr:nvSpPr>
      <xdr:spPr>
        <a:xfrm>
          <a:off x="3286125" y="4714875"/>
          <a:ext cx="2933700" cy="47339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28575</xdr:colOff>
      <xdr:row>10</xdr:row>
      <xdr:rowOff>209550</xdr:rowOff>
    </xdr:from>
    <xdr:to>
      <xdr:col>41</xdr:col>
      <xdr:colOff>47625</xdr:colOff>
      <xdr:row>30</xdr:row>
      <xdr:rowOff>28575</xdr:rowOff>
    </xdr:to>
    <xdr:sp>
      <xdr:nvSpPr>
        <xdr:cNvPr id="40" name="AutoShape 40"/>
        <xdr:cNvSpPr>
          <a:spLocks noChangeAspect="1"/>
        </xdr:cNvSpPr>
      </xdr:nvSpPr>
      <xdr:spPr>
        <a:xfrm>
          <a:off x="6667500" y="4743450"/>
          <a:ext cx="2952750" cy="4772025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28575</xdr:colOff>
      <xdr:row>10</xdr:row>
      <xdr:rowOff>228600</xdr:rowOff>
    </xdr:from>
    <xdr:to>
      <xdr:col>45</xdr:col>
      <xdr:colOff>57150</xdr:colOff>
      <xdr:row>30</xdr:row>
      <xdr:rowOff>47625</xdr:rowOff>
    </xdr:to>
    <xdr:sp>
      <xdr:nvSpPr>
        <xdr:cNvPr id="41" name="AutoShape 41"/>
        <xdr:cNvSpPr>
          <a:spLocks noChangeAspect="1"/>
        </xdr:cNvSpPr>
      </xdr:nvSpPr>
      <xdr:spPr>
        <a:xfrm>
          <a:off x="7505700" y="4762500"/>
          <a:ext cx="2962275" cy="4772025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57150</xdr:colOff>
      <xdr:row>10</xdr:row>
      <xdr:rowOff>219075</xdr:rowOff>
    </xdr:from>
    <xdr:to>
      <xdr:col>49</xdr:col>
      <xdr:colOff>76200</xdr:colOff>
      <xdr:row>30</xdr:row>
      <xdr:rowOff>38100</xdr:rowOff>
    </xdr:to>
    <xdr:sp>
      <xdr:nvSpPr>
        <xdr:cNvPr id="42" name="AutoShape 42"/>
        <xdr:cNvSpPr>
          <a:spLocks noChangeAspect="1"/>
        </xdr:cNvSpPr>
      </xdr:nvSpPr>
      <xdr:spPr>
        <a:xfrm>
          <a:off x="8372475" y="4752975"/>
          <a:ext cx="2952750" cy="47720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66675</xdr:colOff>
      <xdr:row>10</xdr:row>
      <xdr:rowOff>209550</xdr:rowOff>
    </xdr:from>
    <xdr:to>
      <xdr:col>73</xdr:col>
      <xdr:colOff>47625</xdr:colOff>
      <xdr:row>29</xdr:row>
      <xdr:rowOff>200025</xdr:rowOff>
    </xdr:to>
    <xdr:sp>
      <xdr:nvSpPr>
        <xdr:cNvPr id="43" name="AutoShape 43"/>
        <xdr:cNvSpPr>
          <a:spLocks noChangeAspect="1"/>
        </xdr:cNvSpPr>
      </xdr:nvSpPr>
      <xdr:spPr>
        <a:xfrm>
          <a:off x="13411200" y="4743450"/>
          <a:ext cx="2914650" cy="4695825"/>
        </a:xfrm>
        <a:prstGeom prst="line">
          <a:avLst/>
        </a:prstGeom>
        <a:noFill/>
        <a:ln w="19050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47625</xdr:colOff>
      <xdr:row>10</xdr:row>
      <xdr:rowOff>228600</xdr:rowOff>
    </xdr:from>
    <xdr:to>
      <xdr:col>57</xdr:col>
      <xdr:colOff>66675</xdr:colOff>
      <xdr:row>30</xdr:row>
      <xdr:rowOff>47625</xdr:rowOff>
    </xdr:to>
    <xdr:sp>
      <xdr:nvSpPr>
        <xdr:cNvPr id="44" name="AutoShape 44"/>
        <xdr:cNvSpPr>
          <a:spLocks noChangeAspect="1"/>
        </xdr:cNvSpPr>
      </xdr:nvSpPr>
      <xdr:spPr>
        <a:xfrm>
          <a:off x="10039350" y="4762500"/>
          <a:ext cx="2952750" cy="4772025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57150</xdr:colOff>
      <xdr:row>10</xdr:row>
      <xdr:rowOff>209550</xdr:rowOff>
    </xdr:from>
    <xdr:to>
      <xdr:col>61</xdr:col>
      <xdr:colOff>66675</xdr:colOff>
      <xdr:row>30</xdr:row>
      <xdr:rowOff>38100</xdr:rowOff>
    </xdr:to>
    <xdr:sp>
      <xdr:nvSpPr>
        <xdr:cNvPr id="45" name="AutoShape 45"/>
        <xdr:cNvSpPr>
          <a:spLocks noChangeAspect="1"/>
        </xdr:cNvSpPr>
      </xdr:nvSpPr>
      <xdr:spPr>
        <a:xfrm>
          <a:off x="10887075" y="4743450"/>
          <a:ext cx="2943225" cy="478155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47625</xdr:colOff>
      <xdr:row>10</xdr:row>
      <xdr:rowOff>190500</xdr:rowOff>
    </xdr:from>
    <xdr:to>
      <xdr:col>65</xdr:col>
      <xdr:colOff>9525</xdr:colOff>
      <xdr:row>29</xdr:row>
      <xdr:rowOff>190500</xdr:rowOff>
    </xdr:to>
    <xdr:sp>
      <xdr:nvSpPr>
        <xdr:cNvPr id="46" name="AutoShape 46"/>
        <xdr:cNvSpPr>
          <a:spLocks noChangeAspect="1"/>
        </xdr:cNvSpPr>
      </xdr:nvSpPr>
      <xdr:spPr>
        <a:xfrm>
          <a:off x="11715750" y="4724400"/>
          <a:ext cx="2895600" cy="4705350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47625</xdr:colOff>
      <xdr:row>10</xdr:row>
      <xdr:rowOff>219075</xdr:rowOff>
    </xdr:from>
    <xdr:to>
      <xdr:col>53</xdr:col>
      <xdr:colOff>57150</xdr:colOff>
      <xdr:row>30</xdr:row>
      <xdr:rowOff>9525</xdr:rowOff>
    </xdr:to>
    <xdr:sp>
      <xdr:nvSpPr>
        <xdr:cNvPr id="47" name="AutoShape 47"/>
        <xdr:cNvSpPr>
          <a:spLocks noChangeAspect="1"/>
        </xdr:cNvSpPr>
      </xdr:nvSpPr>
      <xdr:spPr>
        <a:xfrm>
          <a:off x="9201150" y="4752975"/>
          <a:ext cx="2943225" cy="4743450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180975</xdr:rowOff>
    </xdr:from>
    <xdr:to>
      <xdr:col>21</xdr:col>
      <xdr:colOff>19050</xdr:colOff>
      <xdr:row>29</xdr:row>
      <xdr:rowOff>219075</xdr:rowOff>
    </xdr:to>
    <xdr:sp>
      <xdr:nvSpPr>
        <xdr:cNvPr id="48" name="AutoShape 48"/>
        <xdr:cNvSpPr>
          <a:spLocks noChangeAspect="1"/>
        </xdr:cNvSpPr>
      </xdr:nvSpPr>
      <xdr:spPr>
        <a:xfrm>
          <a:off x="2457450" y="4714875"/>
          <a:ext cx="2933700" cy="4743450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10</xdr:row>
      <xdr:rowOff>180975</xdr:rowOff>
    </xdr:from>
    <xdr:to>
      <xdr:col>17</xdr:col>
      <xdr:colOff>28575</xdr:colOff>
      <xdr:row>29</xdr:row>
      <xdr:rowOff>219075</xdr:rowOff>
    </xdr:to>
    <xdr:sp>
      <xdr:nvSpPr>
        <xdr:cNvPr id="49" name="AutoShape 49"/>
        <xdr:cNvSpPr>
          <a:spLocks noChangeAspect="1"/>
        </xdr:cNvSpPr>
      </xdr:nvSpPr>
      <xdr:spPr>
        <a:xfrm>
          <a:off x="1543050" y="4714875"/>
          <a:ext cx="3019425" cy="4743450"/>
        </a:xfrm>
        <a:prstGeom prst="line">
          <a:avLst/>
        </a:prstGeom>
        <a:noFill/>
        <a:ln w="19050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63</xdr:col>
      <xdr:colOff>66675</xdr:colOff>
      <xdr:row>10</xdr:row>
      <xdr:rowOff>219075</xdr:rowOff>
    </xdr:from>
    <xdr:to>
      <xdr:col>76</xdr:col>
      <xdr:colOff>200025</xdr:colOff>
      <xdr:row>29</xdr:row>
      <xdr:rowOff>152400</xdr:rowOff>
    </xdr:to>
    <xdr:sp>
      <xdr:nvSpPr>
        <xdr:cNvPr id="50" name="AutoShape 50"/>
        <xdr:cNvSpPr>
          <a:spLocks noChangeAspect="1"/>
        </xdr:cNvSpPr>
      </xdr:nvSpPr>
      <xdr:spPr>
        <a:xfrm>
          <a:off x="14249400" y="4752975"/>
          <a:ext cx="2857500" cy="4638675"/>
        </a:xfrm>
        <a:prstGeom prst="line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28575</xdr:colOff>
      <xdr:row>10</xdr:row>
      <xdr:rowOff>190500</xdr:rowOff>
    </xdr:from>
    <xdr:to>
      <xdr:col>27</xdr:col>
      <xdr:colOff>19050</xdr:colOff>
      <xdr:row>29</xdr:row>
      <xdr:rowOff>200025</xdr:rowOff>
    </xdr:to>
    <xdr:sp>
      <xdr:nvSpPr>
        <xdr:cNvPr id="51" name="AutoShape 51"/>
        <xdr:cNvSpPr>
          <a:spLocks noChangeAspect="1"/>
        </xdr:cNvSpPr>
      </xdr:nvSpPr>
      <xdr:spPr>
        <a:xfrm rot="5400000">
          <a:off x="3724275" y="4724400"/>
          <a:ext cx="2933700" cy="47148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190500</xdr:rowOff>
    </xdr:from>
    <xdr:to>
      <xdr:col>31</xdr:col>
      <xdr:colOff>9525</xdr:colOff>
      <xdr:row>33</xdr:row>
      <xdr:rowOff>219075</xdr:rowOff>
    </xdr:to>
    <xdr:sp>
      <xdr:nvSpPr>
        <xdr:cNvPr id="52" name="AutoShape 52"/>
        <xdr:cNvSpPr>
          <a:spLocks noChangeAspect="1"/>
        </xdr:cNvSpPr>
      </xdr:nvSpPr>
      <xdr:spPr>
        <a:xfrm rot="5400000">
          <a:off x="3924300" y="4724400"/>
          <a:ext cx="3562350" cy="572452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57150</xdr:colOff>
      <xdr:row>10</xdr:row>
      <xdr:rowOff>209550</xdr:rowOff>
    </xdr:from>
    <xdr:to>
      <xdr:col>39</xdr:col>
      <xdr:colOff>19050</xdr:colOff>
      <xdr:row>33</xdr:row>
      <xdr:rowOff>219075</xdr:rowOff>
    </xdr:to>
    <xdr:sp>
      <xdr:nvSpPr>
        <xdr:cNvPr id="53" name="AutoShape 53"/>
        <xdr:cNvSpPr>
          <a:spLocks noChangeAspect="1"/>
        </xdr:cNvSpPr>
      </xdr:nvSpPr>
      <xdr:spPr>
        <a:xfrm rot="5400000">
          <a:off x="5638800" y="4743450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47625</xdr:colOff>
      <xdr:row>10</xdr:row>
      <xdr:rowOff>171450</xdr:rowOff>
    </xdr:from>
    <xdr:to>
      <xdr:col>43</xdr:col>
      <xdr:colOff>28575</xdr:colOff>
      <xdr:row>33</xdr:row>
      <xdr:rowOff>190500</xdr:rowOff>
    </xdr:to>
    <xdr:sp>
      <xdr:nvSpPr>
        <xdr:cNvPr id="54" name="AutoShape 54"/>
        <xdr:cNvSpPr>
          <a:spLocks noChangeAspect="1"/>
        </xdr:cNvSpPr>
      </xdr:nvSpPr>
      <xdr:spPr>
        <a:xfrm rot="5400000">
          <a:off x="6477000" y="4705350"/>
          <a:ext cx="3543300" cy="57150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47625</xdr:colOff>
      <xdr:row>10</xdr:row>
      <xdr:rowOff>219075</xdr:rowOff>
    </xdr:from>
    <xdr:to>
      <xdr:col>51</xdr:col>
      <xdr:colOff>19050</xdr:colOff>
      <xdr:row>33</xdr:row>
      <xdr:rowOff>228600</xdr:rowOff>
    </xdr:to>
    <xdr:sp>
      <xdr:nvSpPr>
        <xdr:cNvPr id="55" name="AutoShape 55"/>
        <xdr:cNvSpPr>
          <a:spLocks noChangeAspect="1"/>
        </xdr:cNvSpPr>
      </xdr:nvSpPr>
      <xdr:spPr>
        <a:xfrm rot="5400000">
          <a:off x="8153400" y="4752975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38</xdr:col>
      <xdr:colOff>66675</xdr:colOff>
      <xdr:row>10</xdr:row>
      <xdr:rowOff>190500</xdr:rowOff>
    </xdr:from>
    <xdr:to>
      <xdr:col>55</xdr:col>
      <xdr:colOff>28575</xdr:colOff>
      <xdr:row>33</xdr:row>
      <xdr:rowOff>200025</xdr:rowOff>
    </xdr:to>
    <xdr:sp>
      <xdr:nvSpPr>
        <xdr:cNvPr id="56" name="AutoShape 56"/>
        <xdr:cNvSpPr>
          <a:spLocks noChangeAspect="1"/>
        </xdr:cNvSpPr>
      </xdr:nvSpPr>
      <xdr:spPr>
        <a:xfrm rot="5400000">
          <a:off x="9010650" y="4724400"/>
          <a:ext cx="3524250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57150</xdr:colOff>
      <xdr:row>10</xdr:row>
      <xdr:rowOff>219075</xdr:rowOff>
    </xdr:from>
    <xdr:to>
      <xdr:col>63</xdr:col>
      <xdr:colOff>19050</xdr:colOff>
      <xdr:row>33</xdr:row>
      <xdr:rowOff>209550</xdr:rowOff>
    </xdr:to>
    <xdr:sp>
      <xdr:nvSpPr>
        <xdr:cNvPr id="57" name="AutoShape 57"/>
        <xdr:cNvSpPr>
          <a:spLocks noChangeAspect="1"/>
        </xdr:cNvSpPr>
      </xdr:nvSpPr>
      <xdr:spPr>
        <a:xfrm rot="5400000">
          <a:off x="10677525" y="4752975"/>
          <a:ext cx="3524250" cy="568642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50</xdr:col>
      <xdr:colOff>47625</xdr:colOff>
      <xdr:row>10</xdr:row>
      <xdr:rowOff>180975</xdr:rowOff>
    </xdr:from>
    <xdr:to>
      <xdr:col>67</xdr:col>
      <xdr:colOff>9525</xdr:colOff>
      <xdr:row>33</xdr:row>
      <xdr:rowOff>219075</xdr:rowOff>
    </xdr:to>
    <xdr:sp>
      <xdr:nvSpPr>
        <xdr:cNvPr id="58" name="AutoShape 58"/>
        <xdr:cNvSpPr>
          <a:spLocks noChangeAspect="1"/>
        </xdr:cNvSpPr>
      </xdr:nvSpPr>
      <xdr:spPr>
        <a:xfrm rot="5400000">
          <a:off x="11506200" y="4714875"/>
          <a:ext cx="3524250" cy="573405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190500</xdr:rowOff>
    </xdr:from>
    <xdr:to>
      <xdr:col>19</xdr:col>
      <xdr:colOff>9525</xdr:colOff>
      <xdr:row>25</xdr:row>
      <xdr:rowOff>0</xdr:rowOff>
    </xdr:to>
    <xdr:sp>
      <xdr:nvSpPr>
        <xdr:cNvPr id="59" name="AutoShape 59"/>
        <xdr:cNvSpPr>
          <a:spLocks noChangeAspect="1"/>
        </xdr:cNvSpPr>
      </xdr:nvSpPr>
      <xdr:spPr>
        <a:xfrm rot="5400000">
          <a:off x="2790825" y="4724400"/>
          <a:ext cx="2171700" cy="352425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200025</xdr:rowOff>
    </xdr:from>
    <xdr:to>
      <xdr:col>15</xdr:col>
      <xdr:colOff>47625</xdr:colOff>
      <xdr:row>21</xdr:row>
      <xdr:rowOff>180975</xdr:rowOff>
    </xdr:to>
    <xdr:sp>
      <xdr:nvSpPr>
        <xdr:cNvPr id="60" name="AutoShape 60"/>
        <xdr:cNvSpPr>
          <a:spLocks noChangeAspect="1"/>
        </xdr:cNvSpPr>
      </xdr:nvSpPr>
      <xdr:spPr>
        <a:xfrm rot="5400000">
          <a:off x="2486025" y="4733925"/>
          <a:ext cx="1676400" cy="270510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52</xdr:col>
      <xdr:colOff>95250</xdr:colOff>
      <xdr:row>29</xdr:row>
      <xdr:rowOff>66675</xdr:rowOff>
    </xdr:from>
    <xdr:to>
      <xdr:col>73</xdr:col>
      <xdr:colOff>114300</xdr:colOff>
      <xdr:row>35</xdr:row>
      <xdr:rowOff>19050</xdr:rowOff>
    </xdr:to>
    <xdr:grpSp>
      <xdr:nvGrpSpPr>
        <xdr:cNvPr id="61" name="Group 61"/>
        <xdr:cNvGrpSpPr>
          <a:grpSpLocks/>
        </xdr:cNvGrpSpPr>
      </xdr:nvGrpSpPr>
      <xdr:grpSpPr>
        <a:xfrm>
          <a:off x="11972925" y="9305925"/>
          <a:ext cx="4419600" cy="1352550"/>
          <a:chOff x="1081" y="957"/>
          <a:chExt cx="400" cy="142"/>
        </a:xfrm>
        <a:solidFill>
          <a:srgbClr val="FFFFFF"/>
        </a:solidFill>
      </xdr:grpSpPr>
      <xdr:sp>
        <xdr:nvSpPr>
          <xdr:cNvPr id="62" name="AutoShape 62"/>
          <xdr:cNvSpPr>
            <a:spLocks noChangeAspect="1"/>
          </xdr:cNvSpPr>
        </xdr:nvSpPr>
        <xdr:spPr>
          <a:xfrm rot="17585408">
            <a:off x="1160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AutoShape 63"/>
          <xdr:cNvSpPr>
            <a:spLocks noChangeAspect="1"/>
          </xdr:cNvSpPr>
        </xdr:nvSpPr>
        <xdr:spPr>
          <a:xfrm rot="17585408">
            <a:off x="1237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FF6600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17585408">
            <a:off x="1309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17585408">
            <a:off x="1388" y="957"/>
            <a:ext cx="23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C00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17585408">
            <a:off x="1459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17585408">
            <a:off x="1081" y="957"/>
            <a:ext cx="22" cy="14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339966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28</xdr:col>
      <xdr:colOff>114300</xdr:colOff>
      <xdr:row>29</xdr:row>
      <xdr:rowOff>66675</xdr:rowOff>
    </xdr:from>
    <xdr:to>
      <xdr:col>49</xdr:col>
      <xdr:colOff>133350</xdr:colOff>
      <xdr:row>35</xdr:row>
      <xdr:rowOff>19050</xdr:rowOff>
    </xdr:to>
    <xdr:grpSp>
      <xdr:nvGrpSpPr>
        <xdr:cNvPr id="68" name="Group 68"/>
        <xdr:cNvGrpSpPr>
          <a:grpSpLocks/>
        </xdr:cNvGrpSpPr>
      </xdr:nvGrpSpPr>
      <xdr:grpSpPr>
        <a:xfrm>
          <a:off x="6962775" y="9305925"/>
          <a:ext cx="4419600" cy="1352550"/>
          <a:chOff x="890" y="932"/>
          <a:chExt cx="631" cy="132"/>
        </a:xfrm>
        <a:solidFill>
          <a:srgbClr val="FFFFFF"/>
        </a:solidFill>
      </xdr:grpSpPr>
      <xdr:sp>
        <xdr:nvSpPr>
          <xdr:cNvPr id="69" name="AutoShape 69"/>
          <xdr:cNvSpPr>
            <a:spLocks noChangeAspect="1"/>
          </xdr:cNvSpPr>
        </xdr:nvSpPr>
        <xdr:spPr>
          <a:xfrm rot="17585408">
            <a:off x="1015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0" name="AutoShape 70"/>
          <xdr:cNvSpPr>
            <a:spLocks noChangeAspect="1"/>
          </xdr:cNvSpPr>
        </xdr:nvSpPr>
        <xdr:spPr>
          <a:xfrm rot="17585408">
            <a:off x="1136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FF6600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1" name="AutoShape 71"/>
          <xdr:cNvSpPr>
            <a:spLocks noChangeAspect="1"/>
          </xdr:cNvSpPr>
        </xdr:nvSpPr>
        <xdr:spPr>
          <a:xfrm rot="17585408">
            <a:off x="1250" y="932"/>
            <a:ext cx="34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2" name="AutoShape 72"/>
          <xdr:cNvSpPr>
            <a:spLocks noChangeAspect="1"/>
          </xdr:cNvSpPr>
        </xdr:nvSpPr>
        <xdr:spPr>
          <a:xfrm rot="17585408">
            <a:off x="1375" y="932"/>
            <a:ext cx="34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C00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3" name="AutoShape 73"/>
          <xdr:cNvSpPr>
            <a:spLocks noChangeAspect="1"/>
          </xdr:cNvSpPr>
        </xdr:nvSpPr>
        <xdr:spPr>
          <a:xfrm rot="17585408">
            <a:off x="1486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C0C0C0"/>
              </a:gs>
              <a:gs pos="100000">
                <a:srgbClr val="F7F7F7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4" name="AutoShape 74"/>
          <xdr:cNvSpPr>
            <a:spLocks noChangeAspect="1"/>
          </xdr:cNvSpPr>
        </xdr:nvSpPr>
        <xdr:spPr>
          <a:xfrm rot="17585408">
            <a:off x="890" y="932"/>
            <a:ext cx="35" cy="132"/>
          </a:xfrm>
          <a:prstGeom prst="curvedUpArrow">
            <a:avLst>
              <a:gd name="adj1" fmla="val 7546"/>
              <a:gd name="adj2" fmla="val 34995"/>
              <a:gd name="adj3" fmla="val 1527"/>
            </a:avLst>
          </a:prstGeom>
          <a:gradFill rotWithShape="1">
            <a:gsLst>
              <a:gs pos="0">
                <a:srgbClr val="339966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29</xdr:row>
      <xdr:rowOff>66675</xdr:rowOff>
    </xdr:from>
    <xdr:to>
      <xdr:col>17</xdr:col>
      <xdr:colOff>200025</xdr:colOff>
      <xdr:row>35</xdr:row>
      <xdr:rowOff>19050</xdr:rowOff>
    </xdr:to>
    <xdr:sp>
      <xdr:nvSpPr>
        <xdr:cNvPr id="75" name="AutoShape 75"/>
        <xdr:cNvSpPr>
          <a:spLocks noChangeAspect="1"/>
        </xdr:cNvSpPr>
      </xdr:nvSpPr>
      <xdr:spPr>
        <a:xfrm rot="17585408">
          <a:off x="4486275" y="9305925"/>
          <a:ext cx="247650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66675</xdr:rowOff>
    </xdr:from>
    <xdr:to>
      <xdr:col>22</xdr:col>
      <xdr:colOff>28575</xdr:colOff>
      <xdr:row>35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 rot="17585408">
          <a:off x="5372100" y="9305925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C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142875</xdr:colOff>
      <xdr:row>29</xdr:row>
      <xdr:rowOff>66675</xdr:rowOff>
    </xdr:from>
    <xdr:to>
      <xdr:col>25</xdr:col>
      <xdr:colOff>171450</xdr:colOff>
      <xdr:row>35</xdr:row>
      <xdr:rowOff>19050</xdr:rowOff>
    </xdr:to>
    <xdr:sp>
      <xdr:nvSpPr>
        <xdr:cNvPr id="77" name="AutoShape 77"/>
        <xdr:cNvSpPr>
          <a:spLocks noChangeAspect="1"/>
        </xdr:cNvSpPr>
      </xdr:nvSpPr>
      <xdr:spPr>
        <a:xfrm rot="17585408">
          <a:off x="6143625" y="9305925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57150</xdr:colOff>
      <xdr:row>10</xdr:row>
      <xdr:rowOff>219075</xdr:rowOff>
    </xdr:from>
    <xdr:to>
      <xdr:col>69</xdr:col>
      <xdr:colOff>114300</xdr:colOff>
      <xdr:row>30</xdr:row>
      <xdr:rowOff>133350</xdr:rowOff>
    </xdr:to>
    <xdr:sp>
      <xdr:nvSpPr>
        <xdr:cNvPr id="78" name="AutoShape 78"/>
        <xdr:cNvSpPr>
          <a:spLocks noChangeAspect="1"/>
        </xdr:cNvSpPr>
      </xdr:nvSpPr>
      <xdr:spPr>
        <a:xfrm>
          <a:off x="12563475" y="4752975"/>
          <a:ext cx="2990850" cy="4867275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219075</xdr:rowOff>
    </xdr:from>
    <xdr:to>
      <xdr:col>22</xdr:col>
      <xdr:colOff>200025</xdr:colOff>
      <xdr:row>27</xdr:row>
      <xdr:rowOff>161925</xdr:rowOff>
    </xdr:to>
    <xdr:sp>
      <xdr:nvSpPr>
        <xdr:cNvPr id="79" name="AutoShape 79"/>
        <xdr:cNvSpPr>
          <a:spLocks noChangeAspect="1"/>
        </xdr:cNvSpPr>
      </xdr:nvSpPr>
      <xdr:spPr>
        <a:xfrm rot="5400000">
          <a:off x="3219450" y="4752975"/>
          <a:ext cx="2562225" cy="4152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57150</xdr:colOff>
      <xdr:row>10</xdr:row>
      <xdr:rowOff>209550</xdr:rowOff>
    </xdr:from>
    <xdr:to>
      <xdr:col>35</xdr:col>
      <xdr:colOff>19050</xdr:colOff>
      <xdr:row>33</xdr:row>
      <xdr:rowOff>219075</xdr:rowOff>
    </xdr:to>
    <xdr:sp>
      <xdr:nvSpPr>
        <xdr:cNvPr id="80" name="AutoShape 80"/>
        <xdr:cNvSpPr>
          <a:spLocks noChangeAspect="1"/>
        </xdr:cNvSpPr>
      </xdr:nvSpPr>
      <xdr:spPr>
        <a:xfrm rot="5400000">
          <a:off x="4800600" y="4743450"/>
          <a:ext cx="3533775" cy="5705475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66675</xdr:colOff>
      <xdr:row>10</xdr:row>
      <xdr:rowOff>228600</xdr:rowOff>
    </xdr:from>
    <xdr:to>
      <xdr:col>47</xdr:col>
      <xdr:colOff>19050</xdr:colOff>
      <xdr:row>33</xdr:row>
      <xdr:rowOff>209550</xdr:rowOff>
    </xdr:to>
    <xdr:sp>
      <xdr:nvSpPr>
        <xdr:cNvPr id="81" name="AutoShape 81"/>
        <xdr:cNvSpPr>
          <a:spLocks noChangeAspect="1"/>
        </xdr:cNvSpPr>
      </xdr:nvSpPr>
      <xdr:spPr>
        <a:xfrm rot="5400000">
          <a:off x="7334250" y="4762500"/>
          <a:ext cx="3514725" cy="5676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66675</xdr:colOff>
      <xdr:row>10</xdr:row>
      <xdr:rowOff>190500</xdr:rowOff>
    </xdr:from>
    <xdr:to>
      <xdr:col>59</xdr:col>
      <xdr:colOff>28575</xdr:colOff>
      <xdr:row>33</xdr:row>
      <xdr:rowOff>171450</xdr:rowOff>
    </xdr:to>
    <xdr:sp>
      <xdr:nvSpPr>
        <xdr:cNvPr id="82" name="AutoShape 82"/>
        <xdr:cNvSpPr>
          <a:spLocks noChangeAspect="1"/>
        </xdr:cNvSpPr>
      </xdr:nvSpPr>
      <xdr:spPr>
        <a:xfrm rot="5400000">
          <a:off x="9848850" y="4724400"/>
          <a:ext cx="3524250" cy="5676900"/>
        </a:xfrm>
        <a:prstGeom prst="line">
          <a:avLst/>
        </a:prstGeom>
        <a:noFill/>
        <a:ln w="19050" cmpd="sng">
          <a:solidFill>
            <a:srgbClr val="8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28575</xdr:colOff>
      <xdr:row>13</xdr:row>
      <xdr:rowOff>19050</xdr:rowOff>
    </xdr:from>
    <xdr:to>
      <xdr:col>69</xdr:col>
      <xdr:colOff>66675</xdr:colOff>
      <xdr:row>33</xdr:row>
      <xdr:rowOff>219075</xdr:rowOff>
    </xdr:to>
    <xdr:sp>
      <xdr:nvSpPr>
        <xdr:cNvPr id="83" name="AutoShape 83"/>
        <xdr:cNvSpPr>
          <a:spLocks noChangeAspect="1"/>
        </xdr:cNvSpPr>
      </xdr:nvSpPr>
      <xdr:spPr>
        <a:xfrm rot="5400000">
          <a:off x="12325350" y="5295900"/>
          <a:ext cx="3181350" cy="515302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58</xdr:col>
      <xdr:colOff>47625</xdr:colOff>
      <xdr:row>16</xdr:row>
      <xdr:rowOff>28575</xdr:rowOff>
    </xdr:from>
    <xdr:to>
      <xdr:col>71</xdr:col>
      <xdr:colOff>19050</xdr:colOff>
      <xdr:row>33</xdr:row>
      <xdr:rowOff>209550</xdr:rowOff>
    </xdr:to>
    <xdr:sp>
      <xdr:nvSpPr>
        <xdr:cNvPr id="84" name="AutoShape 84"/>
        <xdr:cNvSpPr>
          <a:spLocks noChangeAspect="1"/>
        </xdr:cNvSpPr>
      </xdr:nvSpPr>
      <xdr:spPr>
        <a:xfrm rot="5400000">
          <a:off x="13182600" y="6048375"/>
          <a:ext cx="2695575" cy="439102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62</xdr:col>
      <xdr:colOff>28575</xdr:colOff>
      <xdr:row>18</xdr:row>
      <xdr:rowOff>171450</xdr:rowOff>
    </xdr:from>
    <xdr:to>
      <xdr:col>73</xdr:col>
      <xdr:colOff>28575</xdr:colOff>
      <xdr:row>33</xdr:row>
      <xdr:rowOff>180975</xdr:rowOff>
    </xdr:to>
    <xdr:sp>
      <xdr:nvSpPr>
        <xdr:cNvPr id="85" name="AutoShape 85"/>
        <xdr:cNvSpPr>
          <a:spLocks noChangeAspect="1"/>
        </xdr:cNvSpPr>
      </xdr:nvSpPr>
      <xdr:spPr>
        <a:xfrm rot="5400000">
          <a:off x="14001750" y="6686550"/>
          <a:ext cx="2305050" cy="3724275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180975</xdr:rowOff>
    </xdr:from>
    <xdr:to>
      <xdr:col>11</xdr:col>
      <xdr:colOff>0</xdr:colOff>
      <xdr:row>17</xdr:row>
      <xdr:rowOff>200025</xdr:rowOff>
    </xdr:to>
    <xdr:sp>
      <xdr:nvSpPr>
        <xdr:cNvPr id="86" name="AutoShape 86"/>
        <xdr:cNvSpPr>
          <a:spLocks noChangeAspect="1"/>
        </xdr:cNvSpPr>
      </xdr:nvSpPr>
      <xdr:spPr>
        <a:xfrm rot="5400000">
          <a:off x="2200275" y="4714875"/>
          <a:ext cx="1076325" cy="175260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161925</xdr:rowOff>
    </xdr:from>
    <xdr:to>
      <xdr:col>6</xdr:col>
      <xdr:colOff>95250</xdr:colOff>
      <xdr:row>16</xdr:row>
      <xdr:rowOff>133350</xdr:rowOff>
    </xdr:to>
    <xdr:sp>
      <xdr:nvSpPr>
        <xdr:cNvPr id="87" name="AutoShape 87"/>
        <xdr:cNvSpPr>
          <a:spLocks/>
        </xdr:cNvSpPr>
      </xdr:nvSpPr>
      <xdr:spPr>
        <a:xfrm>
          <a:off x="1581150" y="5934075"/>
          <a:ext cx="742950" cy="219075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47625</xdr:rowOff>
    </xdr:from>
    <xdr:to>
      <xdr:col>9</xdr:col>
      <xdr:colOff>123825</xdr:colOff>
      <xdr:row>22</xdr:row>
      <xdr:rowOff>9525</xdr:rowOff>
    </xdr:to>
    <xdr:sp>
      <xdr:nvSpPr>
        <xdr:cNvPr id="88" name="AutoShape 88"/>
        <xdr:cNvSpPr>
          <a:spLocks/>
        </xdr:cNvSpPr>
      </xdr:nvSpPr>
      <xdr:spPr>
        <a:xfrm>
          <a:off x="1571625" y="7305675"/>
          <a:ext cx="1409700" cy="209550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171450</xdr:rowOff>
    </xdr:from>
    <xdr:to>
      <xdr:col>12</xdr:col>
      <xdr:colOff>152400</xdr:colOff>
      <xdr:row>27</xdr:row>
      <xdr:rowOff>133350</xdr:rowOff>
    </xdr:to>
    <xdr:sp>
      <xdr:nvSpPr>
        <xdr:cNvPr id="89" name="AutoShape 89"/>
        <xdr:cNvSpPr>
          <a:spLocks/>
        </xdr:cNvSpPr>
      </xdr:nvSpPr>
      <xdr:spPr>
        <a:xfrm>
          <a:off x="1571625" y="8667750"/>
          <a:ext cx="2066925" cy="209550"/>
        </a:xfrm>
        <a:prstGeom prst="stripedRightArrow">
          <a:avLst/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104775</xdr:rowOff>
    </xdr:from>
    <xdr:to>
      <xdr:col>8</xdr:col>
      <xdr:colOff>85725</xdr:colOff>
      <xdr:row>18</xdr:row>
      <xdr:rowOff>180975</xdr:rowOff>
    </xdr:to>
    <xdr:sp>
      <xdr:nvSpPr>
        <xdr:cNvPr id="90" name="AutoShape 90"/>
        <xdr:cNvSpPr>
          <a:spLocks/>
        </xdr:cNvSpPr>
      </xdr:nvSpPr>
      <xdr:spPr>
        <a:xfrm>
          <a:off x="1590675" y="6619875"/>
          <a:ext cx="1143000" cy="85725"/>
        </a:xfrm>
        <a:prstGeom prst="homePlate">
          <a:avLst>
            <a:gd name="adj" fmla="val 37930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24</xdr:row>
      <xdr:rowOff>38100</xdr:rowOff>
    </xdr:from>
    <xdr:to>
      <xdr:col>11</xdr:col>
      <xdr:colOff>123825</xdr:colOff>
      <xdr:row>24</xdr:row>
      <xdr:rowOff>133350</xdr:rowOff>
    </xdr:to>
    <xdr:sp>
      <xdr:nvSpPr>
        <xdr:cNvPr id="91" name="AutoShape 91"/>
        <xdr:cNvSpPr>
          <a:spLocks/>
        </xdr:cNvSpPr>
      </xdr:nvSpPr>
      <xdr:spPr>
        <a:xfrm>
          <a:off x="1600200" y="8039100"/>
          <a:ext cx="1800225" cy="95250"/>
        </a:xfrm>
        <a:prstGeom prst="homePlate">
          <a:avLst>
            <a:gd name="adj" fmla="val 39305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1</xdr:row>
      <xdr:rowOff>57150</xdr:rowOff>
    </xdr:from>
    <xdr:to>
      <xdr:col>28</xdr:col>
      <xdr:colOff>114300</xdr:colOff>
      <xdr:row>1</xdr:row>
      <xdr:rowOff>57150</xdr:rowOff>
    </xdr:to>
    <xdr:sp>
      <xdr:nvSpPr>
        <xdr:cNvPr id="92" name="Line 92"/>
        <xdr:cNvSpPr>
          <a:spLocks/>
        </xdr:cNvSpPr>
      </xdr:nvSpPr>
      <xdr:spPr>
        <a:xfrm>
          <a:off x="6296025" y="285750"/>
          <a:ext cx="6667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1</xdr:row>
      <xdr:rowOff>85725</xdr:rowOff>
    </xdr:from>
    <xdr:to>
      <xdr:col>39</xdr:col>
      <xdr:colOff>180975</xdr:colOff>
      <xdr:row>1</xdr:row>
      <xdr:rowOff>85725</xdr:rowOff>
    </xdr:to>
    <xdr:sp>
      <xdr:nvSpPr>
        <xdr:cNvPr id="93" name="Line 93"/>
        <xdr:cNvSpPr>
          <a:spLocks/>
        </xdr:cNvSpPr>
      </xdr:nvSpPr>
      <xdr:spPr>
        <a:xfrm>
          <a:off x="8667750" y="314325"/>
          <a:ext cx="666750" cy="0"/>
        </a:xfrm>
        <a:prstGeom prst="line">
          <a:avLst/>
        </a:prstGeom>
        <a:noFill/>
        <a:ln w="28575" cmpd="sng">
          <a:solidFill>
            <a:srgbClr val="339966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0</xdr:row>
      <xdr:rowOff>19050</xdr:rowOff>
    </xdr:from>
    <xdr:to>
      <xdr:col>28</xdr:col>
      <xdr:colOff>114300</xdr:colOff>
      <xdr:row>0</xdr:row>
      <xdr:rowOff>19050</xdr:rowOff>
    </xdr:to>
    <xdr:sp>
      <xdr:nvSpPr>
        <xdr:cNvPr id="94" name="Line 94"/>
        <xdr:cNvSpPr>
          <a:spLocks/>
        </xdr:cNvSpPr>
      </xdr:nvSpPr>
      <xdr:spPr>
        <a:xfrm>
          <a:off x="6296025" y="19050"/>
          <a:ext cx="666750" cy="0"/>
        </a:xfrm>
        <a:prstGeom prst="line">
          <a:avLst/>
        </a:prstGeom>
        <a:noFill/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0</xdr:row>
      <xdr:rowOff>47625</xdr:rowOff>
    </xdr:from>
    <xdr:to>
      <xdr:col>39</xdr:col>
      <xdr:colOff>180975</xdr:colOff>
      <xdr:row>0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8667750" y="47625"/>
          <a:ext cx="666750" cy="0"/>
        </a:xfrm>
        <a:prstGeom prst="line">
          <a:avLst/>
        </a:prstGeom>
        <a:noFill/>
        <a:ln w="28575" cmpd="sng">
          <a:solidFill>
            <a:srgbClr val="FF66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85725</xdr:colOff>
      <xdr:row>2</xdr:row>
      <xdr:rowOff>85725</xdr:rowOff>
    </xdr:from>
    <xdr:to>
      <xdr:col>28</xdr:col>
      <xdr:colOff>114300</xdr:colOff>
      <xdr:row>2</xdr:row>
      <xdr:rowOff>85725</xdr:rowOff>
    </xdr:to>
    <xdr:sp>
      <xdr:nvSpPr>
        <xdr:cNvPr id="96" name="Line 96"/>
        <xdr:cNvSpPr>
          <a:spLocks/>
        </xdr:cNvSpPr>
      </xdr:nvSpPr>
      <xdr:spPr>
        <a:xfrm>
          <a:off x="6296025" y="571500"/>
          <a:ext cx="666750" cy="0"/>
        </a:xfrm>
        <a:prstGeom prst="line">
          <a:avLst/>
        </a:prstGeom>
        <a:noFill/>
        <a:ln w="254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142875</xdr:colOff>
      <xdr:row>2</xdr:row>
      <xdr:rowOff>114300</xdr:rowOff>
    </xdr:from>
    <xdr:to>
      <xdr:col>39</xdr:col>
      <xdr:colOff>180975</xdr:colOff>
      <xdr:row>2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8667750" y="600075"/>
          <a:ext cx="666750" cy="0"/>
        </a:xfrm>
        <a:prstGeom prst="line">
          <a:avLst/>
        </a:prstGeom>
        <a:noFill/>
        <a:ln w="25400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30</xdr:row>
      <xdr:rowOff>161925</xdr:rowOff>
    </xdr:from>
    <xdr:to>
      <xdr:col>6</xdr:col>
      <xdr:colOff>152400</xdr:colOff>
      <xdr:row>35</xdr:row>
      <xdr:rowOff>323850</xdr:rowOff>
    </xdr:to>
    <xdr:grpSp>
      <xdr:nvGrpSpPr>
        <xdr:cNvPr id="98" name="Group 98"/>
        <xdr:cNvGrpSpPr>
          <a:grpSpLocks/>
        </xdr:cNvGrpSpPr>
      </xdr:nvGrpSpPr>
      <xdr:grpSpPr>
        <a:xfrm>
          <a:off x="1447800" y="9648825"/>
          <a:ext cx="933450" cy="1314450"/>
          <a:chOff x="270" y="595"/>
          <a:chExt cx="154" cy="138"/>
        </a:xfrm>
        <a:solidFill>
          <a:srgbClr val="FFFFFF"/>
        </a:solidFill>
      </xdr:grpSpPr>
      <xdr:sp>
        <xdr:nvSpPr>
          <xdr:cNvPr id="99" name="AutoShape 9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00" name="Group 10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01" name="AutoShape 10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3" name="AutoShape 10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4" name="AutoShape 10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5" name="AutoShape 10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6" name="AutoShape 10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07" name="AutoShape 10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08" name="Group 10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09" name="AutoShape 10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4" name="AutoShape 11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5" name="AutoShape 11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16" name="Group 11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17" name="AutoShape 11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8" name="AutoShape 11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19" name="AutoShape 11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0" name="AutoShape 12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1" name="AutoShape 12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4" name="Group 12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25" name="AutoShape 12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7" name="AutoShape 12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0" name="AutoShape 13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31" name="AutoShape 13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76200</xdr:colOff>
      <xdr:row>6</xdr:row>
      <xdr:rowOff>1666875</xdr:rowOff>
    </xdr:to>
    <xdr:sp>
      <xdr:nvSpPr>
        <xdr:cNvPr id="132" name="AutoShape 137"/>
        <xdr:cNvSpPr>
          <a:spLocks/>
        </xdr:cNvSpPr>
      </xdr:nvSpPr>
      <xdr:spPr>
        <a:xfrm>
          <a:off x="361950" y="1724025"/>
          <a:ext cx="866775" cy="1666875"/>
        </a:xfrm>
        <a:prstGeom prst="rightArrowCallout">
          <a:avLst>
            <a:gd name="adj1" fmla="val 19013"/>
            <a:gd name="adj2" fmla="val -26703"/>
            <a:gd name="adj3" fmla="val 29166"/>
            <a:gd name="adj4" fmla="val -13069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190500</xdr:rowOff>
    </xdr:from>
    <xdr:to>
      <xdr:col>1</xdr:col>
      <xdr:colOff>495300</xdr:colOff>
      <xdr:row>7</xdr:row>
      <xdr:rowOff>0</xdr:rowOff>
    </xdr:to>
    <xdr:sp>
      <xdr:nvSpPr>
        <xdr:cNvPr id="133" name="TextBox 138"/>
        <xdr:cNvSpPr txBox="1">
          <a:spLocks noChangeArrowheads="1"/>
        </xdr:cNvSpPr>
      </xdr:nvSpPr>
      <xdr:spPr>
        <a:xfrm>
          <a:off x="447675" y="1914525"/>
          <a:ext cx="409575" cy="147637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реальные технологии
(</a:t>
          </a:r>
          <a:r>
            <a:rPr lang="en-US" cap="none" sz="1000" b="1" i="0" u="none" baseline="0">
              <a:solidFill>
                <a:srgbClr val="800000"/>
              </a:solidFill>
              <a:latin typeface="Arial Cyr"/>
              <a:ea typeface="Arial Cyr"/>
              <a:cs typeface="Arial Cyr"/>
            </a:rPr>
            <a:t>"кормило")</a:t>
          </a:r>
        </a:p>
      </xdr:txBody>
    </xdr:sp>
    <xdr:clientData/>
  </xdr:twoCellAnchor>
  <xdr:twoCellAnchor>
    <xdr:from>
      <xdr:col>13</xdr:col>
      <xdr:colOff>28575</xdr:colOff>
      <xdr:row>0</xdr:row>
      <xdr:rowOff>76200</xdr:rowOff>
    </xdr:from>
    <xdr:to>
      <xdr:col>19</xdr:col>
      <xdr:colOff>190500</xdr:colOff>
      <xdr:row>2</xdr:row>
      <xdr:rowOff>190500</xdr:rowOff>
    </xdr:to>
    <xdr:sp>
      <xdr:nvSpPr>
        <xdr:cNvPr id="134" name="AutoShape 139"/>
        <xdr:cNvSpPr>
          <a:spLocks/>
        </xdr:cNvSpPr>
      </xdr:nvSpPr>
      <xdr:spPr>
        <a:xfrm>
          <a:off x="3724275" y="76200"/>
          <a:ext cx="1419225" cy="600075"/>
        </a:xfrm>
        <a:prstGeom prst="accentCallout2">
          <a:avLst>
            <a:gd name="adj1" fmla="val -191407"/>
            <a:gd name="adj2" fmla="val 250000"/>
            <a:gd name="adj3" fmla="val -131250"/>
            <a:gd name="adj4" fmla="val -30953"/>
            <a:gd name="adj5" fmla="val -56250"/>
            <a:gd name="adj6" fmla="val -30953"/>
            <a:gd name="adj7" fmla="val -190625"/>
            <a:gd name="adj8" fmla="val 102379"/>
          </a:avLst>
        </a:prstGeom>
        <a:gradFill rotWithShape="1">
          <a:gsLst>
            <a:gs pos="0">
              <a:srgbClr val="FFFFFF"/>
            </a:gs>
            <a:gs pos="100000">
              <a:srgbClr val="3A597C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ОЗоны в соотв. с программой Реформы</a:t>
          </a:r>
        </a:p>
      </xdr:txBody>
    </xdr:sp>
    <xdr:clientData/>
  </xdr:twoCellAnchor>
  <xdr:twoCellAnchor>
    <xdr:from>
      <xdr:col>7</xdr:col>
      <xdr:colOff>133350</xdr:colOff>
      <xdr:row>0</xdr:row>
      <xdr:rowOff>180975</xdr:rowOff>
    </xdr:from>
    <xdr:to>
      <xdr:col>7</xdr:col>
      <xdr:colOff>209550</xdr:colOff>
      <xdr:row>6</xdr:row>
      <xdr:rowOff>152400</xdr:rowOff>
    </xdr:to>
    <xdr:sp>
      <xdr:nvSpPr>
        <xdr:cNvPr id="135" name="Line 140"/>
        <xdr:cNvSpPr>
          <a:spLocks/>
        </xdr:cNvSpPr>
      </xdr:nvSpPr>
      <xdr:spPr>
        <a:xfrm flipH="1">
          <a:off x="2571750" y="180975"/>
          <a:ext cx="76200" cy="1695450"/>
        </a:xfrm>
        <a:prstGeom prst="line">
          <a:avLst/>
        </a:prstGeom>
        <a:noFill/>
        <a:ln w="3175" cmpd="sng">
          <a:solidFill>
            <a:srgbClr val="3A597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200025</xdr:rowOff>
    </xdr:from>
    <xdr:to>
      <xdr:col>11</xdr:col>
      <xdr:colOff>209550</xdr:colOff>
      <xdr:row>6</xdr:row>
      <xdr:rowOff>152400</xdr:rowOff>
    </xdr:to>
    <xdr:sp>
      <xdr:nvSpPr>
        <xdr:cNvPr id="136" name="Line 141"/>
        <xdr:cNvSpPr>
          <a:spLocks/>
        </xdr:cNvSpPr>
      </xdr:nvSpPr>
      <xdr:spPr>
        <a:xfrm>
          <a:off x="2647950" y="200025"/>
          <a:ext cx="838200" cy="1676400"/>
        </a:xfrm>
        <a:prstGeom prst="line">
          <a:avLst/>
        </a:prstGeom>
        <a:noFill/>
        <a:ln w="3175" cmpd="sng">
          <a:solidFill>
            <a:srgbClr val="3A597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200025</xdr:colOff>
      <xdr:row>11</xdr:row>
      <xdr:rowOff>152400</xdr:rowOff>
    </xdr:from>
    <xdr:to>
      <xdr:col>69</xdr:col>
      <xdr:colOff>142875</xdr:colOff>
      <xdr:row>13</xdr:row>
      <xdr:rowOff>28575</xdr:rowOff>
    </xdr:to>
    <xdr:grpSp>
      <xdr:nvGrpSpPr>
        <xdr:cNvPr id="137" name="Group 142"/>
        <xdr:cNvGrpSpPr>
          <a:grpSpLocks/>
        </xdr:cNvGrpSpPr>
      </xdr:nvGrpSpPr>
      <xdr:grpSpPr>
        <a:xfrm>
          <a:off x="3686175" y="4933950"/>
          <a:ext cx="11896725" cy="371475"/>
          <a:chOff x="298" y="504"/>
          <a:chExt cx="1702" cy="22"/>
        </a:xfrm>
        <a:solidFill>
          <a:srgbClr val="FFFFFF"/>
        </a:solidFill>
      </xdr:grpSpPr>
      <xdr:grpSp>
        <xdr:nvGrpSpPr>
          <xdr:cNvPr id="138" name="Group 143"/>
          <xdr:cNvGrpSpPr>
            <a:grpSpLocks/>
          </xdr:cNvGrpSpPr>
        </xdr:nvGrpSpPr>
        <xdr:grpSpPr>
          <a:xfrm>
            <a:off x="298" y="505"/>
            <a:ext cx="986" cy="21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39" name="TextBox 14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0" name="TextBox 14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1" name="TextBox 14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2" name="TextBox 14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43" name="TextBox 14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44" name="TextBox 149"/>
          <xdr:cNvSpPr txBox="1">
            <a:spLocks noChangeArrowheads="1"/>
          </xdr:cNvSpPr>
        </xdr:nvSpPr>
        <xdr:spPr>
          <a:xfrm>
            <a:off x="1732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45" name="TextBox 150"/>
          <xdr:cNvSpPr txBox="1">
            <a:spLocks noChangeArrowheads="1"/>
          </xdr:cNvSpPr>
        </xdr:nvSpPr>
        <xdr:spPr>
          <a:xfrm>
            <a:off x="1973" y="504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46" name="TextBox 151"/>
          <xdr:cNvSpPr txBox="1">
            <a:spLocks noChangeArrowheads="1"/>
          </xdr:cNvSpPr>
        </xdr:nvSpPr>
        <xdr:spPr>
          <a:xfrm>
            <a:off x="1495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9</xdr:col>
      <xdr:colOff>66675</xdr:colOff>
      <xdr:row>18</xdr:row>
      <xdr:rowOff>114300</xdr:rowOff>
    </xdr:from>
    <xdr:to>
      <xdr:col>66</xdr:col>
      <xdr:colOff>9525</xdr:colOff>
      <xdr:row>19</xdr:row>
      <xdr:rowOff>171450</xdr:rowOff>
    </xdr:to>
    <xdr:grpSp>
      <xdr:nvGrpSpPr>
        <xdr:cNvPr id="147" name="Group 152"/>
        <xdr:cNvGrpSpPr>
          <a:grpSpLocks/>
        </xdr:cNvGrpSpPr>
      </xdr:nvGrpSpPr>
      <xdr:grpSpPr>
        <a:xfrm>
          <a:off x="2924175" y="6629400"/>
          <a:ext cx="11896725" cy="304800"/>
          <a:chOff x="406" y="678"/>
          <a:chExt cx="1703" cy="24"/>
        </a:xfrm>
        <a:solidFill>
          <a:srgbClr val="FFFFFF"/>
        </a:solidFill>
      </xdr:grpSpPr>
      <xdr:grpSp>
        <xdr:nvGrpSpPr>
          <xdr:cNvPr id="148" name="Group 153"/>
          <xdr:cNvGrpSpPr>
            <a:grpSpLocks/>
          </xdr:cNvGrpSpPr>
        </xdr:nvGrpSpPr>
        <xdr:grpSpPr>
          <a:xfrm>
            <a:off x="406" y="679"/>
            <a:ext cx="986" cy="23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49" name="TextBox 15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0" name="TextBox 15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1" name="TextBox 15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2" name="TextBox 15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53" name="TextBox 15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54" name="TextBox 159"/>
          <xdr:cNvSpPr txBox="1">
            <a:spLocks noChangeArrowheads="1"/>
          </xdr:cNvSpPr>
        </xdr:nvSpPr>
        <xdr:spPr>
          <a:xfrm>
            <a:off x="1840" y="679"/>
            <a:ext cx="27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55" name="TextBox 160"/>
          <xdr:cNvSpPr txBox="1">
            <a:spLocks noChangeArrowheads="1"/>
          </xdr:cNvSpPr>
        </xdr:nvSpPr>
        <xdr:spPr>
          <a:xfrm>
            <a:off x="2081" y="678"/>
            <a:ext cx="28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56" name="TextBox 161"/>
          <xdr:cNvSpPr txBox="1">
            <a:spLocks noChangeArrowheads="1"/>
          </xdr:cNvSpPr>
        </xdr:nvSpPr>
        <xdr:spPr>
          <a:xfrm>
            <a:off x="1603" y="679"/>
            <a:ext cx="28" cy="23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13</xdr:col>
      <xdr:colOff>66675</xdr:colOff>
      <xdr:row>23</xdr:row>
      <xdr:rowOff>114300</xdr:rowOff>
    </xdr:from>
    <xdr:to>
      <xdr:col>70</xdr:col>
      <xdr:colOff>0</xdr:colOff>
      <xdr:row>25</xdr:row>
      <xdr:rowOff>38100</xdr:rowOff>
    </xdr:to>
    <xdr:grpSp>
      <xdr:nvGrpSpPr>
        <xdr:cNvPr id="157" name="Group 162"/>
        <xdr:cNvGrpSpPr>
          <a:grpSpLocks/>
        </xdr:cNvGrpSpPr>
      </xdr:nvGrpSpPr>
      <xdr:grpSpPr>
        <a:xfrm>
          <a:off x="3762375" y="7867650"/>
          <a:ext cx="11887200" cy="419100"/>
          <a:chOff x="298" y="504"/>
          <a:chExt cx="1702" cy="22"/>
        </a:xfrm>
        <a:solidFill>
          <a:srgbClr val="FFFFFF"/>
        </a:solidFill>
      </xdr:grpSpPr>
      <xdr:grpSp>
        <xdr:nvGrpSpPr>
          <xdr:cNvPr id="158" name="Group 163"/>
          <xdr:cNvGrpSpPr>
            <a:grpSpLocks/>
          </xdr:cNvGrpSpPr>
        </xdr:nvGrpSpPr>
        <xdr:grpSpPr>
          <a:xfrm>
            <a:off x="298" y="505"/>
            <a:ext cx="986" cy="21"/>
            <a:chOff x="298" y="506"/>
            <a:chExt cx="986" cy="21"/>
          </a:xfrm>
          <a:solidFill>
            <a:srgbClr val="FFFFFF"/>
          </a:solidFill>
        </xdr:grpSpPr>
        <xdr:sp>
          <xdr:nvSpPr>
            <xdr:cNvPr id="159" name="TextBox 164"/>
            <xdr:cNvSpPr txBox="1">
              <a:spLocks noChangeArrowheads="1"/>
            </xdr:cNvSpPr>
          </xdr:nvSpPr>
          <xdr:spPr>
            <a:xfrm>
              <a:off x="53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0" name="TextBox 165"/>
            <xdr:cNvSpPr txBox="1">
              <a:spLocks noChangeArrowheads="1"/>
            </xdr:cNvSpPr>
          </xdr:nvSpPr>
          <xdr:spPr>
            <a:xfrm>
              <a:off x="77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1" name="TextBox 166"/>
            <xdr:cNvSpPr txBox="1">
              <a:spLocks noChangeArrowheads="1"/>
            </xdr:cNvSpPr>
          </xdr:nvSpPr>
          <xdr:spPr>
            <a:xfrm>
              <a:off x="298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2" name="TextBox 167"/>
            <xdr:cNvSpPr txBox="1">
              <a:spLocks noChangeArrowheads="1"/>
            </xdr:cNvSpPr>
          </xdr:nvSpPr>
          <xdr:spPr>
            <a:xfrm>
              <a:off x="1015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  <xdr:sp>
          <xdr:nvSpPr>
            <xdr:cNvPr id="163" name="TextBox 168"/>
            <xdr:cNvSpPr txBox="1">
              <a:spLocks noChangeArrowheads="1"/>
            </xdr:cNvSpPr>
          </xdr:nvSpPr>
          <xdr:spPr>
            <a:xfrm>
              <a:off x="1257" y="506"/>
              <a:ext cx="27" cy="21"/>
            </a:xfrm>
            <a:prstGeom prst="rect">
              <a:avLst/>
            </a:prstGeom>
            <a:gradFill rotWithShape="1">
              <a:gsLst>
                <a:gs pos="0">
                  <a:srgbClr val="3A597C"/>
                </a:gs>
                <a:gs pos="100000">
                  <a:srgbClr val="FFFFFF"/>
                </a:gs>
              </a:gsLst>
              <a:path path="rect">
                <a:fillToRect l="50000" t="50000" r="50000" b="50000"/>
              </a:path>
            </a:gradFill>
            <a:ln w="317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/>
                <a:t>Å</a:t>
              </a:r>
            </a:p>
          </xdr:txBody>
        </xdr:sp>
      </xdr:grpSp>
      <xdr:sp>
        <xdr:nvSpPr>
          <xdr:cNvPr id="164" name="TextBox 169"/>
          <xdr:cNvSpPr txBox="1">
            <a:spLocks noChangeArrowheads="1"/>
          </xdr:cNvSpPr>
        </xdr:nvSpPr>
        <xdr:spPr>
          <a:xfrm>
            <a:off x="1732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65" name="TextBox 170"/>
          <xdr:cNvSpPr txBox="1">
            <a:spLocks noChangeArrowheads="1"/>
          </xdr:cNvSpPr>
        </xdr:nvSpPr>
        <xdr:spPr>
          <a:xfrm>
            <a:off x="1973" y="504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  <xdr:sp>
        <xdr:nvSpPr>
          <xdr:cNvPr id="166" name="TextBox 171"/>
          <xdr:cNvSpPr txBox="1">
            <a:spLocks noChangeArrowheads="1"/>
          </xdr:cNvSpPr>
        </xdr:nvSpPr>
        <xdr:spPr>
          <a:xfrm>
            <a:off x="1495" y="505"/>
            <a:ext cx="27" cy="21"/>
          </a:xfrm>
          <a:prstGeom prst="rect">
            <a:avLst/>
          </a:prstGeom>
          <a:gradFill rotWithShape="1">
            <a:gsLst>
              <a:gs pos="0">
                <a:srgbClr val="3A597C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/>
              <a:t>Å</a:t>
            </a:r>
          </a:p>
        </xdr:txBody>
      </xdr:sp>
    </xdr:grpSp>
    <xdr:clientData/>
  </xdr:twoCellAnchor>
  <xdr:twoCellAnchor>
    <xdr:from>
      <xdr:col>68</xdr:col>
      <xdr:colOff>209550</xdr:colOff>
      <xdr:row>10</xdr:row>
      <xdr:rowOff>0</xdr:rowOff>
    </xdr:from>
    <xdr:to>
      <xdr:col>73</xdr:col>
      <xdr:colOff>209550</xdr:colOff>
      <xdr:row>16</xdr:row>
      <xdr:rowOff>133350</xdr:rowOff>
    </xdr:to>
    <xdr:sp>
      <xdr:nvSpPr>
        <xdr:cNvPr id="167" name="AutoShape 173"/>
        <xdr:cNvSpPr>
          <a:spLocks/>
        </xdr:cNvSpPr>
      </xdr:nvSpPr>
      <xdr:spPr>
        <a:xfrm rot="2700000">
          <a:off x="15440025" y="4533900"/>
          <a:ext cx="1047750" cy="1619250"/>
        </a:xfrm>
        <a:prstGeom prst="quadArrow">
          <a:avLst>
            <a:gd name="adj1" fmla="val -9754"/>
            <a:gd name="adj2" fmla="val -4268"/>
            <a:gd name="adj3" fmla="val -28652"/>
          </a:avLst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solidFill>
            <a:srgbClr val="3A597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142875</xdr:colOff>
      <xdr:row>16</xdr:row>
      <xdr:rowOff>28575</xdr:rowOff>
    </xdr:from>
    <xdr:to>
      <xdr:col>77</xdr:col>
      <xdr:colOff>57150</xdr:colOff>
      <xdr:row>17</xdr:row>
      <xdr:rowOff>57150</xdr:rowOff>
    </xdr:to>
    <xdr:sp>
      <xdr:nvSpPr>
        <xdr:cNvPr id="168" name="TextBox 174"/>
        <xdr:cNvSpPr txBox="1">
          <a:spLocks noChangeArrowheads="1"/>
        </xdr:cNvSpPr>
      </xdr:nvSpPr>
      <xdr:spPr>
        <a:xfrm>
          <a:off x="16002000" y="6048375"/>
          <a:ext cx="1171575" cy="276225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Индивидуальный прорыв</a:t>
          </a:r>
        </a:p>
      </xdr:txBody>
    </xdr:sp>
    <xdr:clientData/>
  </xdr:twoCellAnchor>
  <xdr:twoCellAnchor>
    <xdr:from>
      <xdr:col>71</xdr:col>
      <xdr:colOff>57150</xdr:colOff>
      <xdr:row>10</xdr:row>
      <xdr:rowOff>0</xdr:rowOff>
    </xdr:from>
    <xdr:to>
      <xdr:col>77</xdr:col>
      <xdr:colOff>47625</xdr:colOff>
      <xdr:row>10</xdr:row>
      <xdr:rowOff>0</xdr:rowOff>
    </xdr:to>
    <xdr:sp>
      <xdr:nvSpPr>
        <xdr:cNvPr id="169" name="TextBox 175"/>
        <xdr:cNvSpPr txBox="1">
          <a:spLocks noChangeArrowheads="1"/>
        </xdr:cNvSpPr>
      </xdr:nvSpPr>
      <xdr:spPr>
        <a:xfrm>
          <a:off x="15916275" y="4533900"/>
          <a:ext cx="1247775" cy="0"/>
        </a:xfrm>
        <a:prstGeom prst="rect">
          <a:avLst/>
        </a:prstGeom>
        <a:gradFill rotWithShape="1">
          <a:gsLst>
            <a:gs pos="0">
              <a:srgbClr val="3A597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Альянс-прорыв</a:t>
          </a:r>
        </a:p>
      </xdr:txBody>
    </xdr:sp>
    <xdr:clientData/>
  </xdr:twoCellAnchor>
  <xdr:twoCellAnchor>
    <xdr:from>
      <xdr:col>76</xdr:col>
      <xdr:colOff>133350</xdr:colOff>
      <xdr:row>29</xdr:row>
      <xdr:rowOff>19050</xdr:rowOff>
    </xdr:from>
    <xdr:to>
      <xdr:col>77</xdr:col>
      <xdr:colOff>161925</xdr:colOff>
      <xdr:row>34</xdr:row>
      <xdr:rowOff>133350</xdr:rowOff>
    </xdr:to>
    <xdr:sp>
      <xdr:nvSpPr>
        <xdr:cNvPr id="170" name="AutoShape 177"/>
        <xdr:cNvSpPr>
          <a:spLocks noChangeAspect="1"/>
        </xdr:cNvSpPr>
      </xdr:nvSpPr>
      <xdr:spPr>
        <a:xfrm rot="17585408">
          <a:off x="17040225" y="9258300"/>
          <a:ext cx="238125" cy="1352550"/>
        </a:xfrm>
        <a:prstGeom prst="curvedUpArrow">
          <a:avLst>
            <a:gd name="adj1" fmla="val 7546"/>
            <a:gd name="adj2" fmla="val 34995"/>
            <a:gd name="adj3" fmla="val 1527"/>
          </a:avLst>
        </a:prstGeom>
        <a:gradFill rotWithShape="1">
          <a:gsLst>
            <a:gs pos="0">
              <a:srgbClr val="339966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9525</xdr:rowOff>
    </xdr:from>
    <xdr:to>
      <xdr:col>19</xdr:col>
      <xdr:colOff>19050</xdr:colOff>
      <xdr:row>24</xdr:row>
      <xdr:rowOff>85725</xdr:rowOff>
    </xdr:to>
    <xdr:grpSp>
      <xdr:nvGrpSpPr>
        <xdr:cNvPr id="171" name="Group 178"/>
        <xdr:cNvGrpSpPr>
          <a:grpSpLocks/>
        </xdr:cNvGrpSpPr>
      </xdr:nvGrpSpPr>
      <xdr:grpSpPr>
        <a:xfrm>
          <a:off x="4124325" y="6772275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172" name="AutoShape 17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173" name="Group 18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74" name="AutoShape 18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5" name="AutoShape 18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6" name="AutoShape 18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7" name="AutoShape 18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8" name="AutoShape 18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79" name="AutoShape 18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0" name="AutoShape 18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1" name="Group 18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82" name="AutoShape 18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3" name="AutoShape 19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4" name="AutoShape 19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5" name="AutoShape 19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6" name="AutoShape 19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7" name="AutoShape 19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8" name="AutoShape 19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9" name="Group 19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90" name="AutoShape 19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1" name="AutoShape 19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2" name="AutoShape 19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3" name="AutoShape 20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4" name="AutoShape 20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5" name="AutoShape 20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6" name="AutoShape 20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7" name="Group 20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198" name="AutoShape 20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9" name="AutoShape 20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0" name="AutoShape 20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1" name="AutoShape 20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2" name="AutoShape 20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3" name="AutoShape 21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4" name="AutoShape 21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28575</xdr:colOff>
      <xdr:row>19</xdr:row>
      <xdr:rowOff>28575</xdr:rowOff>
    </xdr:from>
    <xdr:to>
      <xdr:col>31</xdr:col>
      <xdr:colOff>47625</xdr:colOff>
      <xdr:row>24</xdr:row>
      <xdr:rowOff>104775</xdr:rowOff>
    </xdr:to>
    <xdr:grpSp>
      <xdr:nvGrpSpPr>
        <xdr:cNvPr id="205" name="Group 212"/>
        <xdr:cNvGrpSpPr>
          <a:grpSpLocks/>
        </xdr:cNvGrpSpPr>
      </xdr:nvGrpSpPr>
      <xdr:grpSpPr>
        <a:xfrm>
          <a:off x="6667500" y="6791325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06" name="AutoShape 213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07" name="Group 214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08" name="AutoShape 21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09" name="AutoShape 21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0" name="AutoShape 21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1" name="AutoShape 21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2" name="AutoShape 21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3" name="AutoShape 22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4" name="AutoShape 22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5" name="Group 222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16" name="AutoShape 22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7" name="AutoShape 22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8" name="AutoShape 22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19" name="AutoShape 22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0" name="AutoShape 22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1" name="AutoShape 22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2" name="AutoShape 22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3" name="Group 230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24" name="AutoShape 23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5" name="AutoShape 23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6" name="AutoShape 23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7" name="AutoShape 23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8" name="AutoShape 23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29" name="AutoShape 23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0" name="AutoShape 23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31" name="Group 238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32" name="AutoShape 23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3" name="AutoShape 24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4" name="AutoShape 24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5" name="AutoShape 24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6" name="AutoShape 24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7" name="AutoShape 24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38" name="AutoShape 24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19050</xdr:colOff>
      <xdr:row>19</xdr:row>
      <xdr:rowOff>9525</xdr:rowOff>
    </xdr:from>
    <xdr:to>
      <xdr:col>27</xdr:col>
      <xdr:colOff>28575</xdr:colOff>
      <xdr:row>24</xdr:row>
      <xdr:rowOff>85725</xdr:rowOff>
    </xdr:to>
    <xdr:grpSp>
      <xdr:nvGrpSpPr>
        <xdr:cNvPr id="239" name="Group 246"/>
        <xdr:cNvGrpSpPr>
          <a:grpSpLocks/>
        </xdr:cNvGrpSpPr>
      </xdr:nvGrpSpPr>
      <xdr:grpSpPr>
        <a:xfrm>
          <a:off x="5810250" y="6772275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40" name="AutoShape 247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41" name="Group 248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42" name="AutoShape 24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3" name="AutoShape 25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4" name="AutoShape 25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5" name="AutoShape 25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6" name="AutoShape 25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7" name="AutoShape 25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48" name="AutoShape 25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49" name="Group 256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50" name="AutoShape 25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1" name="AutoShape 25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2" name="AutoShape 25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3" name="AutoShape 26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4" name="AutoShape 26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5" name="AutoShape 26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6" name="AutoShape 26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7" name="Group 264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58" name="AutoShape 26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59" name="AutoShape 26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0" name="AutoShape 26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1" name="AutoShape 26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2" name="AutoShape 26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3" name="AutoShape 27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4" name="AutoShape 27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65" name="Group 272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66" name="AutoShape 27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7" name="AutoShape 27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8" name="AutoShape 27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69" name="AutoShape 27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0" name="AutoShape 27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1" name="AutoShape 27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2" name="AutoShape 27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9525</xdr:colOff>
      <xdr:row>19</xdr:row>
      <xdr:rowOff>19050</xdr:rowOff>
    </xdr:from>
    <xdr:to>
      <xdr:col>23</xdr:col>
      <xdr:colOff>28575</xdr:colOff>
      <xdr:row>24</xdr:row>
      <xdr:rowOff>95250</xdr:rowOff>
    </xdr:to>
    <xdr:grpSp>
      <xdr:nvGrpSpPr>
        <xdr:cNvPr id="273" name="Group 280"/>
        <xdr:cNvGrpSpPr>
          <a:grpSpLocks/>
        </xdr:cNvGrpSpPr>
      </xdr:nvGrpSpPr>
      <xdr:grpSpPr>
        <a:xfrm>
          <a:off x="4962525" y="6781800"/>
          <a:ext cx="857250" cy="1314450"/>
          <a:chOff x="270" y="595"/>
          <a:chExt cx="154" cy="138"/>
        </a:xfrm>
        <a:solidFill>
          <a:srgbClr val="FFFFFF"/>
        </a:solidFill>
      </xdr:grpSpPr>
      <xdr:sp>
        <xdr:nvSpPr>
          <xdr:cNvPr id="274" name="AutoShape 281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275" name="Group 282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76" name="AutoShape 28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7" name="AutoShape 28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8" name="AutoShape 28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79" name="AutoShape 28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0" name="AutoShape 28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1" name="AutoShape 28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2" name="AutoShape 28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83" name="Group 290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84" name="AutoShape 29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5" name="AutoShape 29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6" name="AutoShape 29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7" name="AutoShape 29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8" name="AutoShape 29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89" name="AutoShape 29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0" name="AutoShape 29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1" name="Group 298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292" name="AutoShape 29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3" name="AutoShape 30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4" name="AutoShape 30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5" name="AutoShape 30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6" name="AutoShape 30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7" name="AutoShape 30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298" name="AutoShape 30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99" name="Group 306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00" name="AutoShape 30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1" name="AutoShape 30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2" name="AutoShape 30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3" name="AutoShape 31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4" name="AutoShape 31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5" name="AutoShape 31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06" name="AutoShape 31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19050</xdr:colOff>
      <xdr:row>19</xdr:row>
      <xdr:rowOff>38100</xdr:rowOff>
    </xdr:from>
    <xdr:to>
      <xdr:col>35</xdr:col>
      <xdr:colOff>28575</xdr:colOff>
      <xdr:row>24</xdr:row>
      <xdr:rowOff>114300</xdr:rowOff>
    </xdr:to>
    <xdr:grpSp>
      <xdr:nvGrpSpPr>
        <xdr:cNvPr id="307" name="Group 314"/>
        <xdr:cNvGrpSpPr>
          <a:grpSpLocks/>
        </xdr:cNvGrpSpPr>
      </xdr:nvGrpSpPr>
      <xdr:grpSpPr>
        <a:xfrm>
          <a:off x="7496175" y="6800850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308" name="AutoShape 315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09" name="Group 316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10" name="AutoShape 31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1" name="AutoShape 31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2" name="AutoShape 31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3" name="AutoShape 32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4" name="AutoShape 32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5" name="AutoShape 32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6" name="AutoShape 32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17" name="Group 324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18" name="AutoShape 32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19" name="AutoShape 32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0" name="AutoShape 32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1" name="AutoShape 32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2" name="AutoShape 32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3" name="AutoShape 33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4" name="AutoShape 33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25" name="Group 332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26" name="AutoShape 333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7" name="AutoShape 334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8" name="AutoShape 335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29" name="AutoShape 336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0" name="AutoShape 337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1" name="AutoShape 338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2" name="AutoShape 339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33" name="Group 340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34" name="AutoShape 34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5" name="AutoShape 34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6" name="AutoShape 34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7" name="AutoShape 34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8" name="AutoShape 34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39" name="AutoShape 34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0" name="AutoShape 34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19050</xdr:colOff>
      <xdr:row>19</xdr:row>
      <xdr:rowOff>38100</xdr:rowOff>
    </xdr:from>
    <xdr:to>
      <xdr:col>39</xdr:col>
      <xdr:colOff>28575</xdr:colOff>
      <xdr:row>24</xdr:row>
      <xdr:rowOff>114300</xdr:rowOff>
    </xdr:to>
    <xdr:grpSp>
      <xdr:nvGrpSpPr>
        <xdr:cNvPr id="341" name="Group 348"/>
        <xdr:cNvGrpSpPr>
          <a:grpSpLocks/>
        </xdr:cNvGrpSpPr>
      </xdr:nvGrpSpPr>
      <xdr:grpSpPr>
        <a:xfrm>
          <a:off x="8334375" y="6800850"/>
          <a:ext cx="847725" cy="1314450"/>
          <a:chOff x="270" y="595"/>
          <a:chExt cx="154" cy="138"/>
        </a:xfrm>
        <a:solidFill>
          <a:srgbClr val="FFFFFF"/>
        </a:solidFill>
      </xdr:grpSpPr>
      <xdr:sp>
        <xdr:nvSpPr>
          <xdr:cNvPr id="342" name="AutoShape 349"/>
          <xdr:cNvSpPr>
            <a:spLocks/>
          </xdr:cNvSpPr>
        </xdr:nvSpPr>
        <xdr:spPr>
          <a:xfrm>
            <a:off x="270" y="595"/>
            <a:ext cx="154" cy="137"/>
          </a:xfrm>
          <a:prstGeom prst="star4">
            <a:avLst>
              <a:gd name="adj" fmla="val -17824"/>
            </a:avLst>
          </a:prstGeom>
          <a:gradFill rotWithShape="1">
            <a:gsLst>
              <a:gs pos="0">
                <a:srgbClr val="FFFFFF"/>
              </a:gs>
              <a:gs pos="100000">
                <a:srgbClr val="3A597C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3A597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343" name="Group 350"/>
          <xdr:cNvGrpSpPr>
            <a:grpSpLocks/>
          </xdr:cNvGrpSpPr>
        </xdr:nvGrpSpPr>
        <xdr:grpSpPr>
          <a:xfrm rot="20405960">
            <a:off x="270" y="653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44" name="AutoShape 351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5" name="AutoShape 352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6" name="AutoShape 353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7" name="AutoShape 354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8" name="AutoShape 355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49" name="AutoShape 356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0" name="AutoShape 357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1" name="Group 358"/>
          <xdr:cNvGrpSpPr>
            <a:grpSpLocks/>
          </xdr:cNvGrpSpPr>
        </xdr:nvGrpSpPr>
        <xdr:grpSpPr>
          <a:xfrm rot="20400000">
            <a:off x="364" y="671"/>
            <a:ext cx="58" cy="5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52" name="AutoShape 359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3" name="AutoShape 360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4" name="AutoShape 361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5" name="AutoShape 362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6" name="AutoShape 363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7" name="AutoShape 364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58" name="AutoShape 365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59" name="Group 366"/>
          <xdr:cNvGrpSpPr>
            <a:grpSpLocks/>
          </xdr:cNvGrpSpPr>
        </xdr:nvGrpSpPr>
        <xdr:grpSpPr>
          <a:xfrm rot="6558178" flipH="1">
            <a:off x="334" y="596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60" name="AutoShape 367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1" name="AutoShape 368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2" name="AutoShape 369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3" name="AutoShape 370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4" name="AutoShape 371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5" name="AutoShape 372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6" name="AutoShape 373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367" name="Group 374"/>
          <xdr:cNvGrpSpPr>
            <a:grpSpLocks/>
          </xdr:cNvGrpSpPr>
        </xdr:nvGrpSpPr>
        <xdr:grpSpPr>
          <a:xfrm rot="6540000" flipH="1">
            <a:off x="352" y="681"/>
            <a:ext cx="6" cy="52"/>
            <a:chOff x="17040" y="14482"/>
            <a:chExt cx="3976" cy="577"/>
          </a:xfrm>
          <a:solidFill>
            <a:srgbClr val="FFFFFF"/>
          </a:solidFill>
        </xdr:grpSpPr>
        <xdr:sp>
          <xdr:nvSpPr>
            <xdr:cNvPr id="368" name="AutoShape 375"/>
            <xdr:cNvSpPr>
              <a:spLocks/>
            </xdr:cNvSpPr>
          </xdr:nvSpPr>
          <xdr:spPr>
            <a:xfrm rot="16200000" flipV="1">
              <a:off x="17040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69" name="AutoShape 376"/>
            <xdr:cNvSpPr>
              <a:spLocks/>
            </xdr:cNvSpPr>
          </xdr:nvSpPr>
          <xdr:spPr>
            <a:xfrm rot="16200000" flipV="1">
              <a:off x="18176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0" name="AutoShape 377"/>
            <xdr:cNvSpPr>
              <a:spLocks/>
            </xdr:cNvSpPr>
          </xdr:nvSpPr>
          <xdr:spPr>
            <a:xfrm rot="16200000" flipV="1">
              <a:off x="19312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1" name="AutoShape 378"/>
            <xdr:cNvSpPr>
              <a:spLocks/>
            </xdr:cNvSpPr>
          </xdr:nvSpPr>
          <xdr:spPr>
            <a:xfrm rot="16200000" flipV="1">
              <a:off x="20448" y="14482"/>
              <a:ext cx="568" cy="293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2" name="AutoShape 379"/>
            <xdr:cNvSpPr>
              <a:spLocks/>
            </xdr:cNvSpPr>
          </xdr:nvSpPr>
          <xdr:spPr>
            <a:xfrm rot="5400000">
              <a:off x="20017" y="14620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3" name="AutoShape 380"/>
            <xdr:cNvSpPr>
              <a:spLocks/>
            </xdr:cNvSpPr>
          </xdr:nvSpPr>
          <xdr:spPr>
            <a:xfrm rot="5400000">
              <a:off x="18881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74" name="AutoShape 381"/>
            <xdr:cNvSpPr>
              <a:spLocks/>
            </xdr:cNvSpPr>
          </xdr:nvSpPr>
          <xdr:spPr>
            <a:xfrm rot="5400000">
              <a:off x="17745" y="14629"/>
              <a:ext cx="293" cy="568"/>
            </a:xfrm>
            <a:prstGeom prst="arc">
              <a:avLst>
                <a:gd name="adj1" fmla="val 27819680"/>
                <a:gd name="adj2" fmla="val -46763"/>
              </a:avLst>
            </a:prstGeom>
            <a:solidFill>
              <a:srgbClr val="FFFFFF"/>
            </a:solidFill>
            <a:ln w="12700" cmpd="sng">
              <a:solidFill>
                <a:srgbClr val="33339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26</xdr:row>
      <xdr:rowOff>57150</xdr:rowOff>
    </xdr:from>
    <xdr:to>
      <xdr:col>5</xdr:col>
      <xdr:colOff>171450</xdr:colOff>
      <xdr:row>27</xdr:row>
      <xdr:rowOff>0</xdr:rowOff>
    </xdr:to>
    <xdr:sp>
      <xdr:nvSpPr>
        <xdr:cNvPr id="1" name="AutoShape 1"/>
        <xdr:cNvSpPr>
          <a:spLocks noChangeAspect="1"/>
        </xdr:cNvSpPr>
      </xdr:nvSpPr>
      <xdr:spPr>
        <a:xfrm flipV="1">
          <a:off x="1695450" y="7362825"/>
          <a:ext cx="95250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9525</xdr:rowOff>
    </xdr:from>
    <xdr:to>
      <xdr:col>6</xdr:col>
      <xdr:colOff>171450</xdr:colOff>
      <xdr:row>30</xdr:row>
      <xdr:rowOff>161925</xdr:rowOff>
    </xdr:to>
    <xdr:sp>
      <xdr:nvSpPr>
        <xdr:cNvPr id="2" name="AutoShape 2"/>
        <xdr:cNvSpPr>
          <a:spLocks noChangeAspect="1"/>
        </xdr:cNvSpPr>
      </xdr:nvSpPr>
      <xdr:spPr>
        <a:xfrm>
          <a:off x="1990725" y="8572500"/>
          <a:ext cx="10477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104775</xdr:rowOff>
    </xdr:from>
    <xdr:to>
      <xdr:col>7</xdr:col>
      <xdr:colOff>152400</xdr:colOff>
      <xdr:row>34</xdr:row>
      <xdr:rowOff>314325</xdr:rowOff>
    </xdr:to>
    <xdr:sp>
      <xdr:nvSpPr>
        <xdr:cNvPr id="3" name="AutoShape 3"/>
        <xdr:cNvSpPr>
          <a:spLocks/>
        </xdr:cNvSpPr>
      </xdr:nvSpPr>
      <xdr:spPr>
        <a:xfrm flipV="1">
          <a:off x="2295525" y="969645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17</xdr:row>
      <xdr:rowOff>247650</xdr:rowOff>
    </xdr:from>
    <xdr:to>
      <xdr:col>3</xdr:col>
      <xdr:colOff>247650</xdr:colOff>
      <xdr:row>19</xdr:row>
      <xdr:rowOff>0</xdr:rowOff>
    </xdr:to>
    <xdr:sp>
      <xdr:nvSpPr>
        <xdr:cNvPr id="4" name="AutoShape 4"/>
        <xdr:cNvSpPr>
          <a:spLocks noChangeAspect="1"/>
        </xdr:cNvSpPr>
      </xdr:nvSpPr>
      <xdr:spPr>
        <a:xfrm flipV="1">
          <a:off x="1114425" y="5048250"/>
          <a:ext cx="152400" cy="2952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9</xdr:row>
      <xdr:rowOff>180975</xdr:rowOff>
    </xdr:from>
    <xdr:to>
      <xdr:col>1</xdr:col>
      <xdr:colOff>171450</xdr:colOff>
      <xdr:row>10</xdr:row>
      <xdr:rowOff>190500</xdr:rowOff>
    </xdr:to>
    <xdr:sp>
      <xdr:nvSpPr>
        <xdr:cNvPr id="5" name="AutoShape 5"/>
        <xdr:cNvSpPr>
          <a:spLocks noChangeAspect="1"/>
        </xdr:cNvSpPr>
      </xdr:nvSpPr>
      <xdr:spPr>
        <a:xfrm flipV="1">
          <a:off x="390525" y="2400300"/>
          <a:ext cx="85725" cy="3810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152400</xdr:rowOff>
    </xdr:from>
    <xdr:to>
      <xdr:col>4</xdr:col>
      <xdr:colOff>161925</xdr:colOff>
      <xdr:row>23</xdr:row>
      <xdr:rowOff>28575</xdr:rowOff>
    </xdr:to>
    <xdr:sp>
      <xdr:nvSpPr>
        <xdr:cNvPr id="6" name="AutoShape 6"/>
        <xdr:cNvSpPr>
          <a:spLocks noChangeAspect="1"/>
        </xdr:cNvSpPr>
      </xdr:nvSpPr>
      <xdr:spPr>
        <a:xfrm>
          <a:off x="1390650" y="6019800"/>
          <a:ext cx="85725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13</xdr:row>
      <xdr:rowOff>133350</xdr:rowOff>
    </xdr:from>
    <xdr:to>
      <xdr:col>2</xdr:col>
      <xdr:colOff>161925</xdr:colOff>
      <xdr:row>15</xdr:row>
      <xdr:rowOff>19050</xdr:rowOff>
    </xdr:to>
    <xdr:sp>
      <xdr:nvSpPr>
        <xdr:cNvPr id="7" name="AutoShape 7"/>
        <xdr:cNvSpPr>
          <a:spLocks noChangeAspect="1"/>
        </xdr:cNvSpPr>
      </xdr:nvSpPr>
      <xdr:spPr>
        <a:xfrm>
          <a:off x="685800" y="3962400"/>
          <a:ext cx="85725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37</xdr:row>
      <xdr:rowOff>228600</xdr:rowOff>
    </xdr:from>
    <xdr:to>
      <xdr:col>8</xdr:col>
      <xdr:colOff>171450</xdr:colOff>
      <xdr:row>38</xdr:row>
      <xdr:rowOff>114300</xdr:rowOff>
    </xdr:to>
    <xdr:sp>
      <xdr:nvSpPr>
        <xdr:cNvPr id="8" name="AutoShape 8"/>
        <xdr:cNvSpPr>
          <a:spLocks noChangeAspect="1"/>
        </xdr:cNvSpPr>
      </xdr:nvSpPr>
      <xdr:spPr>
        <a:xfrm>
          <a:off x="2619375" y="10801350"/>
          <a:ext cx="85725" cy="1143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46</xdr:row>
      <xdr:rowOff>47625</xdr:rowOff>
    </xdr:from>
    <xdr:to>
      <xdr:col>10</xdr:col>
      <xdr:colOff>180975</xdr:colOff>
      <xdr:row>46</xdr:row>
      <xdr:rowOff>180975</xdr:rowOff>
    </xdr:to>
    <xdr:sp>
      <xdr:nvSpPr>
        <xdr:cNvPr id="9" name="AutoShape 9"/>
        <xdr:cNvSpPr>
          <a:spLocks noChangeAspect="1"/>
        </xdr:cNvSpPr>
      </xdr:nvSpPr>
      <xdr:spPr>
        <a:xfrm>
          <a:off x="3267075" y="12944475"/>
          <a:ext cx="66675" cy="1333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53</xdr:row>
      <xdr:rowOff>238125</xdr:rowOff>
    </xdr:from>
    <xdr:to>
      <xdr:col>12</xdr:col>
      <xdr:colOff>171450</xdr:colOff>
      <xdr:row>54</xdr:row>
      <xdr:rowOff>123825</xdr:rowOff>
    </xdr:to>
    <xdr:sp>
      <xdr:nvSpPr>
        <xdr:cNvPr id="10" name="AutoShape 10"/>
        <xdr:cNvSpPr>
          <a:spLocks noChangeAspect="1"/>
        </xdr:cNvSpPr>
      </xdr:nvSpPr>
      <xdr:spPr>
        <a:xfrm>
          <a:off x="3838575" y="14982825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42</xdr:row>
      <xdr:rowOff>114300</xdr:rowOff>
    </xdr:from>
    <xdr:to>
      <xdr:col>9</xdr:col>
      <xdr:colOff>152400</xdr:colOff>
      <xdr:row>42</xdr:row>
      <xdr:rowOff>266700</xdr:rowOff>
    </xdr:to>
    <xdr:sp>
      <xdr:nvSpPr>
        <xdr:cNvPr id="11" name="AutoShape 11"/>
        <xdr:cNvSpPr>
          <a:spLocks noChangeAspect="1"/>
        </xdr:cNvSpPr>
      </xdr:nvSpPr>
      <xdr:spPr>
        <a:xfrm flipV="1">
          <a:off x="2924175" y="12011025"/>
          <a:ext cx="6667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50</xdr:row>
      <xdr:rowOff>28575</xdr:rowOff>
    </xdr:from>
    <xdr:to>
      <xdr:col>11</xdr:col>
      <xdr:colOff>161925</xdr:colOff>
      <xdr:row>50</xdr:row>
      <xdr:rowOff>295275</xdr:rowOff>
    </xdr:to>
    <xdr:sp>
      <xdr:nvSpPr>
        <xdr:cNvPr id="12" name="AutoShape 12"/>
        <xdr:cNvSpPr>
          <a:spLocks noChangeAspect="1"/>
        </xdr:cNvSpPr>
      </xdr:nvSpPr>
      <xdr:spPr>
        <a:xfrm flipV="1">
          <a:off x="3533775" y="13887450"/>
          <a:ext cx="76200" cy="2667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200025</xdr:rowOff>
    </xdr:from>
    <xdr:to>
      <xdr:col>13</xdr:col>
      <xdr:colOff>152400</xdr:colOff>
      <xdr:row>58</xdr:row>
      <xdr:rowOff>161925</xdr:rowOff>
    </xdr:to>
    <xdr:sp>
      <xdr:nvSpPr>
        <xdr:cNvPr id="13" name="AutoShape 13"/>
        <xdr:cNvSpPr>
          <a:spLocks noChangeAspect="1"/>
        </xdr:cNvSpPr>
      </xdr:nvSpPr>
      <xdr:spPr>
        <a:xfrm flipV="1">
          <a:off x="4124325" y="1604962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61</xdr:row>
      <xdr:rowOff>161925</xdr:rowOff>
    </xdr:from>
    <xdr:to>
      <xdr:col>14</xdr:col>
      <xdr:colOff>142875</xdr:colOff>
      <xdr:row>63</xdr:row>
      <xdr:rowOff>47625</xdr:rowOff>
    </xdr:to>
    <xdr:sp>
      <xdr:nvSpPr>
        <xdr:cNvPr id="14" name="AutoShape 14"/>
        <xdr:cNvSpPr>
          <a:spLocks noChangeAspect="1"/>
        </xdr:cNvSpPr>
      </xdr:nvSpPr>
      <xdr:spPr>
        <a:xfrm>
          <a:off x="4419600" y="17049750"/>
          <a:ext cx="85725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115</xdr:row>
      <xdr:rowOff>200025</xdr:rowOff>
    </xdr:from>
    <xdr:to>
      <xdr:col>12</xdr:col>
      <xdr:colOff>171450</xdr:colOff>
      <xdr:row>116</xdr:row>
      <xdr:rowOff>47625</xdr:rowOff>
    </xdr:to>
    <xdr:sp>
      <xdr:nvSpPr>
        <xdr:cNvPr id="15" name="AutoShape 15"/>
        <xdr:cNvSpPr>
          <a:spLocks noChangeAspect="1"/>
        </xdr:cNvSpPr>
      </xdr:nvSpPr>
      <xdr:spPr>
        <a:xfrm>
          <a:off x="3838575" y="31041975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119</xdr:row>
      <xdr:rowOff>219075</xdr:rowOff>
    </xdr:from>
    <xdr:to>
      <xdr:col>13</xdr:col>
      <xdr:colOff>152400</xdr:colOff>
      <xdr:row>120</xdr:row>
      <xdr:rowOff>66675</xdr:rowOff>
    </xdr:to>
    <xdr:sp>
      <xdr:nvSpPr>
        <xdr:cNvPr id="16" name="AutoShape 16"/>
        <xdr:cNvSpPr>
          <a:spLocks noChangeAspect="1"/>
        </xdr:cNvSpPr>
      </xdr:nvSpPr>
      <xdr:spPr>
        <a:xfrm flipV="1">
          <a:off x="4124325" y="32032575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76200</xdr:colOff>
      <xdr:row>124</xdr:row>
      <xdr:rowOff>9525</xdr:rowOff>
    </xdr:from>
    <xdr:to>
      <xdr:col>14</xdr:col>
      <xdr:colOff>161925</xdr:colOff>
      <xdr:row>124</xdr:row>
      <xdr:rowOff>66675</xdr:rowOff>
    </xdr:to>
    <xdr:sp>
      <xdr:nvSpPr>
        <xdr:cNvPr id="17" name="AutoShape 17"/>
        <xdr:cNvSpPr>
          <a:spLocks noChangeAspect="1"/>
        </xdr:cNvSpPr>
      </xdr:nvSpPr>
      <xdr:spPr>
        <a:xfrm>
          <a:off x="4438650" y="33147000"/>
          <a:ext cx="85725" cy="571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85725</xdr:colOff>
      <xdr:row>112</xdr:row>
      <xdr:rowOff>0</xdr:rowOff>
    </xdr:from>
    <xdr:to>
      <xdr:col>11</xdr:col>
      <xdr:colOff>200025</xdr:colOff>
      <xdr:row>113</xdr:row>
      <xdr:rowOff>0</xdr:rowOff>
    </xdr:to>
    <xdr:sp>
      <xdr:nvSpPr>
        <xdr:cNvPr id="18" name="AutoShape 18"/>
        <xdr:cNvSpPr>
          <a:spLocks noChangeAspect="1"/>
        </xdr:cNvSpPr>
      </xdr:nvSpPr>
      <xdr:spPr>
        <a:xfrm flipV="1">
          <a:off x="3533775" y="29956125"/>
          <a:ext cx="104775" cy="3333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170</xdr:row>
      <xdr:rowOff>9525</xdr:rowOff>
    </xdr:from>
    <xdr:to>
      <xdr:col>10</xdr:col>
      <xdr:colOff>219075</xdr:colOff>
      <xdr:row>170</xdr:row>
      <xdr:rowOff>57150</xdr:rowOff>
    </xdr:to>
    <xdr:sp>
      <xdr:nvSpPr>
        <xdr:cNvPr id="19" name="AutoShape 19"/>
        <xdr:cNvSpPr>
          <a:spLocks noChangeAspect="1"/>
        </xdr:cNvSpPr>
      </xdr:nvSpPr>
      <xdr:spPr>
        <a:xfrm>
          <a:off x="3276600" y="45396150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177</xdr:row>
      <xdr:rowOff>200025</xdr:rowOff>
    </xdr:from>
    <xdr:to>
      <xdr:col>12</xdr:col>
      <xdr:colOff>171450</xdr:colOff>
      <xdr:row>178</xdr:row>
      <xdr:rowOff>47625</xdr:rowOff>
    </xdr:to>
    <xdr:sp>
      <xdr:nvSpPr>
        <xdr:cNvPr id="20" name="AutoShape 20"/>
        <xdr:cNvSpPr>
          <a:spLocks noChangeAspect="1"/>
        </xdr:cNvSpPr>
      </xdr:nvSpPr>
      <xdr:spPr>
        <a:xfrm>
          <a:off x="3838575" y="47434500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66675</xdr:colOff>
      <xdr:row>174</xdr:row>
      <xdr:rowOff>9525</xdr:rowOff>
    </xdr:from>
    <xdr:to>
      <xdr:col>11</xdr:col>
      <xdr:colOff>152400</xdr:colOff>
      <xdr:row>175</xdr:row>
      <xdr:rowOff>19050</xdr:rowOff>
    </xdr:to>
    <xdr:sp>
      <xdr:nvSpPr>
        <xdr:cNvPr id="21" name="AutoShape 21"/>
        <xdr:cNvSpPr>
          <a:spLocks noChangeAspect="1"/>
        </xdr:cNvSpPr>
      </xdr:nvSpPr>
      <xdr:spPr>
        <a:xfrm flipV="1">
          <a:off x="3514725" y="46367700"/>
          <a:ext cx="85725" cy="3429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66675</xdr:colOff>
      <xdr:row>181</xdr:row>
      <xdr:rowOff>161925</xdr:rowOff>
    </xdr:from>
    <xdr:to>
      <xdr:col>13</xdr:col>
      <xdr:colOff>152400</xdr:colOff>
      <xdr:row>182</xdr:row>
      <xdr:rowOff>66675</xdr:rowOff>
    </xdr:to>
    <xdr:sp>
      <xdr:nvSpPr>
        <xdr:cNvPr id="22" name="AutoShape 22"/>
        <xdr:cNvSpPr>
          <a:spLocks noChangeAspect="1"/>
        </xdr:cNvSpPr>
      </xdr:nvSpPr>
      <xdr:spPr>
        <a:xfrm flipV="1">
          <a:off x="4124325" y="48396525"/>
          <a:ext cx="85725" cy="2762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57150</xdr:colOff>
      <xdr:row>185</xdr:row>
      <xdr:rowOff>161925</xdr:rowOff>
    </xdr:from>
    <xdr:to>
      <xdr:col>14</xdr:col>
      <xdr:colOff>142875</xdr:colOff>
      <xdr:row>187</xdr:row>
      <xdr:rowOff>28575</xdr:rowOff>
    </xdr:to>
    <xdr:sp>
      <xdr:nvSpPr>
        <xdr:cNvPr id="23" name="AutoShape 23"/>
        <xdr:cNvSpPr>
          <a:spLocks noChangeAspect="1"/>
        </xdr:cNvSpPr>
      </xdr:nvSpPr>
      <xdr:spPr>
        <a:xfrm>
          <a:off x="4419600" y="49625250"/>
          <a:ext cx="85725" cy="2667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71</xdr:row>
      <xdr:rowOff>180975</xdr:rowOff>
    </xdr:from>
    <xdr:to>
      <xdr:col>1</xdr:col>
      <xdr:colOff>180975</xdr:colOff>
      <xdr:row>73</xdr:row>
      <xdr:rowOff>9525</xdr:rowOff>
    </xdr:to>
    <xdr:sp>
      <xdr:nvSpPr>
        <xdr:cNvPr id="24" name="AutoShape 24"/>
        <xdr:cNvSpPr>
          <a:spLocks noChangeAspect="1"/>
        </xdr:cNvSpPr>
      </xdr:nvSpPr>
      <xdr:spPr>
        <a:xfrm flipV="1">
          <a:off x="400050" y="19335750"/>
          <a:ext cx="85725" cy="3619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80</xdr:row>
      <xdr:rowOff>28575</xdr:rowOff>
    </xdr:from>
    <xdr:to>
      <xdr:col>3</xdr:col>
      <xdr:colOff>104775</xdr:colOff>
      <xdr:row>80</xdr:row>
      <xdr:rowOff>180975</xdr:rowOff>
    </xdr:to>
    <xdr:sp>
      <xdr:nvSpPr>
        <xdr:cNvPr id="25" name="AutoShape 25"/>
        <xdr:cNvSpPr>
          <a:spLocks noChangeAspect="1"/>
        </xdr:cNvSpPr>
      </xdr:nvSpPr>
      <xdr:spPr>
        <a:xfrm flipV="1">
          <a:off x="1038225" y="21659850"/>
          <a:ext cx="8572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96</xdr:row>
      <xdr:rowOff>85725</xdr:rowOff>
    </xdr:from>
    <xdr:to>
      <xdr:col>7</xdr:col>
      <xdr:colOff>152400</xdr:colOff>
      <xdr:row>96</xdr:row>
      <xdr:rowOff>190500</xdr:rowOff>
    </xdr:to>
    <xdr:sp>
      <xdr:nvSpPr>
        <xdr:cNvPr id="26" name="AutoShape 26"/>
        <xdr:cNvSpPr>
          <a:spLocks noChangeAspect="1"/>
        </xdr:cNvSpPr>
      </xdr:nvSpPr>
      <xdr:spPr>
        <a:xfrm flipV="1">
          <a:off x="2295525" y="25888950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88</xdr:row>
      <xdr:rowOff>9525</xdr:rowOff>
    </xdr:from>
    <xdr:to>
      <xdr:col>5</xdr:col>
      <xdr:colOff>171450</xdr:colOff>
      <xdr:row>88</xdr:row>
      <xdr:rowOff>95250</xdr:rowOff>
    </xdr:to>
    <xdr:sp>
      <xdr:nvSpPr>
        <xdr:cNvPr id="27" name="AutoShape 27"/>
        <xdr:cNvSpPr>
          <a:spLocks noChangeAspect="1"/>
        </xdr:cNvSpPr>
      </xdr:nvSpPr>
      <xdr:spPr>
        <a:xfrm flipV="1">
          <a:off x="1704975" y="23574375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85725</xdr:colOff>
      <xdr:row>104</xdr:row>
      <xdr:rowOff>19050</xdr:rowOff>
    </xdr:from>
    <xdr:to>
      <xdr:col>9</xdr:col>
      <xdr:colOff>142875</xdr:colOff>
      <xdr:row>104</xdr:row>
      <xdr:rowOff>238125</xdr:rowOff>
    </xdr:to>
    <xdr:sp>
      <xdr:nvSpPr>
        <xdr:cNvPr id="28" name="AutoShape 28"/>
        <xdr:cNvSpPr>
          <a:spLocks noChangeAspect="1"/>
        </xdr:cNvSpPr>
      </xdr:nvSpPr>
      <xdr:spPr>
        <a:xfrm flipH="1" flipV="1">
          <a:off x="2924175" y="27889200"/>
          <a:ext cx="57150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76</xdr:row>
      <xdr:rowOff>19050</xdr:rowOff>
    </xdr:from>
    <xdr:to>
      <xdr:col>2</xdr:col>
      <xdr:colOff>161925</xdr:colOff>
      <xdr:row>76</xdr:row>
      <xdr:rowOff>304800</xdr:rowOff>
    </xdr:to>
    <xdr:sp>
      <xdr:nvSpPr>
        <xdr:cNvPr id="29" name="AutoShape 29"/>
        <xdr:cNvSpPr>
          <a:spLocks noChangeAspect="1"/>
        </xdr:cNvSpPr>
      </xdr:nvSpPr>
      <xdr:spPr>
        <a:xfrm>
          <a:off x="695325" y="20421600"/>
          <a:ext cx="76200" cy="2857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84</xdr:row>
      <xdr:rowOff>9525</xdr:rowOff>
    </xdr:from>
    <xdr:to>
      <xdr:col>4</xdr:col>
      <xdr:colOff>142875</xdr:colOff>
      <xdr:row>84</xdr:row>
      <xdr:rowOff>76200</xdr:rowOff>
    </xdr:to>
    <xdr:sp>
      <xdr:nvSpPr>
        <xdr:cNvPr id="30" name="AutoShape 30"/>
        <xdr:cNvSpPr>
          <a:spLocks noChangeAspect="1"/>
        </xdr:cNvSpPr>
      </xdr:nvSpPr>
      <xdr:spPr>
        <a:xfrm>
          <a:off x="1371600" y="22564725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</xdr:colOff>
      <xdr:row>92</xdr:row>
      <xdr:rowOff>0</xdr:rowOff>
    </xdr:from>
    <xdr:to>
      <xdr:col>6</xdr:col>
      <xdr:colOff>161925</xdr:colOff>
      <xdr:row>93</xdr:row>
      <xdr:rowOff>19050</xdr:rowOff>
    </xdr:to>
    <xdr:sp>
      <xdr:nvSpPr>
        <xdr:cNvPr id="31" name="AutoShape 31"/>
        <xdr:cNvSpPr>
          <a:spLocks noChangeAspect="1"/>
        </xdr:cNvSpPr>
      </xdr:nvSpPr>
      <xdr:spPr>
        <a:xfrm>
          <a:off x="2000250" y="24831675"/>
          <a:ext cx="85725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100</xdr:row>
      <xdr:rowOff>9525</xdr:rowOff>
    </xdr:from>
    <xdr:to>
      <xdr:col>8</xdr:col>
      <xdr:colOff>180975</xdr:colOff>
      <xdr:row>101</xdr:row>
      <xdr:rowOff>28575</xdr:rowOff>
    </xdr:to>
    <xdr:sp>
      <xdr:nvSpPr>
        <xdr:cNvPr id="32" name="AutoShape 32"/>
        <xdr:cNvSpPr>
          <a:spLocks noChangeAspect="1"/>
        </xdr:cNvSpPr>
      </xdr:nvSpPr>
      <xdr:spPr>
        <a:xfrm>
          <a:off x="2628900" y="26955750"/>
          <a:ext cx="85725" cy="1905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95250</xdr:colOff>
      <xdr:row>108</xdr:row>
      <xdr:rowOff>28575</xdr:rowOff>
    </xdr:from>
    <xdr:to>
      <xdr:col>10</xdr:col>
      <xdr:colOff>180975</xdr:colOff>
      <xdr:row>109</xdr:row>
      <xdr:rowOff>19050</xdr:rowOff>
    </xdr:to>
    <xdr:sp>
      <xdr:nvSpPr>
        <xdr:cNvPr id="33" name="AutoShape 33"/>
        <xdr:cNvSpPr>
          <a:spLocks noChangeAspect="1"/>
        </xdr:cNvSpPr>
      </xdr:nvSpPr>
      <xdr:spPr>
        <a:xfrm>
          <a:off x="3238500" y="29003625"/>
          <a:ext cx="85725" cy="2381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138</xdr:row>
      <xdr:rowOff>0</xdr:rowOff>
    </xdr:from>
    <xdr:to>
      <xdr:col>2</xdr:col>
      <xdr:colOff>180975</xdr:colOff>
      <xdr:row>139</xdr:row>
      <xdr:rowOff>0</xdr:rowOff>
    </xdr:to>
    <xdr:sp>
      <xdr:nvSpPr>
        <xdr:cNvPr id="34" name="AutoShape 34"/>
        <xdr:cNvSpPr>
          <a:spLocks noChangeAspect="1"/>
        </xdr:cNvSpPr>
      </xdr:nvSpPr>
      <xdr:spPr>
        <a:xfrm>
          <a:off x="704850" y="3684270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146</xdr:row>
      <xdr:rowOff>19050</xdr:rowOff>
    </xdr:from>
    <xdr:to>
      <xdr:col>4</xdr:col>
      <xdr:colOff>161925</xdr:colOff>
      <xdr:row>147</xdr:row>
      <xdr:rowOff>19050</xdr:rowOff>
    </xdr:to>
    <xdr:sp>
      <xdr:nvSpPr>
        <xdr:cNvPr id="35" name="AutoShape 35"/>
        <xdr:cNvSpPr>
          <a:spLocks noChangeAspect="1"/>
        </xdr:cNvSpPr>
      </xdr:nvSpPr>
      <xdr:spPr>
        <a:xfrm>
          <a:off x="1390650" y="38842950"/>
          <a:ext cx="85725" cy="3048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154</xdr:row>
      <xdr:rowOff>9525</xdr:rowOff>
    </xdr:from>
    <xdr:to>
      <xdr:col>6</xdr:col>
      <xdr:colOff>200025</xdr:colOff>
      <xdr:row>154</xdr:row>
      <xdr:rowOff>57150</xdr:rowOff>
    </xdr:to>
    <xdr:sp>
      <xdr:nvSpPr>
        <xdr:cNvPr id="36" name="AutoShape 36"/>
        <xdr:cNvSpPr>
          <a:spLocks noChangeAspect="1"/>
        </xdr:cNvSpPr>
      </xdr:nvSpPr>
      <xdr:spPr>
        <a:xfrm>
          <a:off x="2028825" y="41300400"/>
          <a:ext cx="85725" cy="476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57150</xdr:colOff>
      <xdr:row>162</xdr:row>
      <xdr:rowOff>47625</xdr:rowOff>
    </xdr:from>
    <xdr:to>
      <xdr:col>8</xdr:col>
      <xdr:colOff>142875</xdr:colOff>
      <xdr:row>162</xdr:row>
      <xdr:rowOff>114300</xdr:rowOff>
    </xdr:to>
    <xdr:sp>
      <xdr:nvSpPr>
        <xdr:cNvPr id="37" name="AutoShape 37"/>
        <xdr:cNvSpPr>
          <a:spLocks noChangeAspect="1"/>
        </xdr:cNvSpPr>
      </xdr:nvSpPr>
      <xdr:spPr>
        <a:xfrm>
          <a:off x="2590800" y="43453050"/>
          <a:ext cx="85725" cy="666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166</xdr:row>
      <xdr:rowOff>19050</xdr:rowOff>
    </xdr:from>
    <xdr:to>
      <xdr:col>9</xdr:col>
      <xdr:colOff>152400</xdr:colOff>
      <xdr:row>167</xdr:row>
      <xdr:rowOff>28575</xdr:rowOff>
    </xdr:to>
    <xdr:sp>
      <xdr:nvSpPr>
        <xdr:cNvPr id="38" name="AutoShape 38"/>
        <xdr:cNvSpPr>
          <a:spLocks noChangeAspect="1"/>
        </xdr:cNvSpPr>
      </xdr:nvSpPr>
      <xdr:spPr>
        <a:xfrm flipV="1">
          <a:off x="2905125" y="44405550"/>
          <a:ext cx="85725" cy="2476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157</xdr:row>
      <xdr:rowOff>142875</xdr:rowOff>
    </xdr:from>
    <xdr:to>
      <xdr:col>7</xdr:col>
      <xdr:colOff>171450</xdr:colOff>
      <xdr:row>159</xdr:row>
      <xdr:rowOff>9525</xdr:rowOff>
    </xdr:to>
    <xdr:sp>
      <xdr:nvSpPr>
        <xdr:cNvPr id="39" name="AutoShape 39"/>
        <xdr:cNvSpPr>
          <a:spLocks noChangeAspect="1"/>
        </xdr:cNvSpPr>
      </xdr:nvSpPr>
      <xdr:spPr>
        <a:xfrm flipV="1">
          <a:off x="2305050" y="42186225"/>
          <a:ext cx="95250" cy="4381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150</xdr:row>
      <xdr:rowOff>19050</xdr:rowOff>
    </xdr:from>
    <xdr:to>
      <xdr:col>5</xdr:col>
      <xdr:colOff>209550</xdr:colOff>
      <xdr:row>150</xdr:row>
      <xdr:rowOff>95250</xdr:rowOff>
    </xdr:to>
    <xdr:sp>
      <xdr:nvSpPr>
        <xdr:cNvPr id="40" name="AutoShape 40"/>
        <xdr:cNvSpPr>
          <a:spLocks noChangeAspect="1"/>
        </xdr:cNvSpPr>
      </xdr:nvSpPr>
      <xdr:spPr>
        <a:xfrm flipV="1">
          <a:off x="1743075" y="40081200"/>
          <a:ext cx="85725" cy="762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142</xdr:row>
      <xdr:rowOff>19050</xdr:rowOff>
    </xdr:from>
    <xdr:to>
      <xdr:col>3</xdr:col>
      <xdr:colOff>152400</xdr:colOff>
      <xdr:row>143</xdr:row>
      <xdr:rowOff>9525</xdr:rowOff>
    </xdr:to>
    <xdr:sp>
      <xdr:nvSpPr>
        <xdr:cNvPr id="41" name="AutoShape 41"/>
        <xdr:cNvSpPr>
          <a:spLocks noChangeAspect="1"/>
        </xdr:cNvSpPr>
      </xdr:nvSpPr>
      <xdr:spPr>
        <a:xfrm flipV="1">
          <a:off x="1085850" y="37833300"/>
          <a:ext cx="85725" cy="2000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133</xdr:row>
      <xdr:rowOff>180975</xdr:rowOff>
    </xdr:from>
    <xdr:to>
      <xdr:col>1</xdr:col>
      <xdr:colOff>171450</xdr:colOff>
      <xdr:row>134</xdr:row>
      <xdr:rowOff>190500</xdr:rowOff>
    </xdr:to>
    <xdr:sp>
      <xdr:nvSpPr>
        <xdr:cNvPr id="42" name="AutoShape 42"/>
        <xdr:cNvSpPr>
          <a:spLocks noChangeAspect="1"/>
        </xdr:cNvSpPr>
      </xdr:nvSpPr>
      <xdr:spPr>
        <a:xfrm flipV="1">
          <a:off x="390525" y="35823525"/>
          <a:ext cx="85725" cy="2190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104775</xdr:colOff>
      <xdr:row>162</xdr:row>
      <xdr:rowOff>9525</xdr:rowOff>
    </xdr:from>
    <xdr:to>
      <xdr:col>8</xdr:col>
      <xdr:colOff>200025</xdr:colOff>
      <xdr:row>163</xdr:row>
      <xdr:rowOff>19050</xdr:rowOff>
    </xdr:to>
    <xdr:sp>
      <xdr:nvSpPr>
        <xdr:cNvPr id="43" name="AutoShape 45"/>
        <xdr:cNvSpPr>
          <a:spLocks noChangeAspect="1"/>
        </xdr:cNvSpPr>
      </xdr:nvSpPr>
      <xdr:spPr>
        <a:xfrm>
          <a:off x="2638425" y="43414950"/>
          <a:ext cx="85725" cy="20955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104775</xdr:colOff>
      <xdr:row>190</xdr:row>
      <xdr:rowOff>38100</xdr:rowOff>
    </xdr:from>
    <xdr:to>
      <xdr:col>13</xdr:col>
      <xdr:colOff>200025</xdr:colOff>
      <xdr:row>191</xdr:row>
      <xdr:rowOff>19050</xdr:rowOff>
    </xdr:to>
    <xdr:sp>
      <xdr:nvSpPr>
        <xdr:cNvPr id="44" name="AutoShape 46"/>
        <xdr:cNvSpPr>
          <a:spLocks noChangeAspect="1"/>
        </xdr:cNvSpPr>
      </xdr:nvSpPr>
      <xdr:spPr>
        <a:xfrm rot="10800000">
          <a:off x="4162425" y="50625375"/>
          <a:ext cx="85725" cy="2381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127</xdr:row>
      <xdr:rowOff>152400</xdr:rowOff>
    </xdr:from>
    <xdr:to>
      <xdr:col>13</xdr:col>
      <xdr:colOff>247650</xdr:colOff>
      <xdr:row>129</xdr:row>
      <xdr:rowOff>0</xdr:rowOff>
    </xdr:to>
    <xdr:sp>
      <xdr:nvSpPr>
        <xdr:cNvPr id="45" name="AutoShape 47"/>
        <xdr:cNvSpPr>
          <a:spLocks noChangeAspect="1"/>
        </xdr:cNvSpPr>
      </xdr:nvSpPr>
      <xdr:spPr>
        <a:xfrm flipV="1">
          <a:off x="4219575" y="34070925"/>
          <a:ext cx="85725" cy="3810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95250</xdr:colOff>
      <xdr:row>66</xdr:row>
      <xdr:rowOff>9525</xdr:rowOff>
    </xdr:from>
    <xdr:to>
      <xdr:col>13</xdr:col>
      <xdr:colOff>180975</xdr:colOff>
      <xdr:row>67</xdr:row>
      <xdr:rowOff>0</xdr:rowOff>
    </xdr:to>
    <xdr:sp>
      <xdr:nvSpPr>
        <xdr:cNvPr id="46" name="AutoShape 48"/>
        <xdr:cNvSpPr>
          <a:spLocks noChangeAspect="1"/>
        </xdr:cNvSpPr>
      </xdr:nvSpPr>
      <xdr:spPr>
        <a:xfrm flipV="1">
          <a:off x="4152900" y="18011775"/>
          <a:ext cx="85725" cy="1524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19050</xdr:rowOff>
    </xdr:from>
    <xdr:to>
      <xdr:col>19</xdr:col>
      <xdr:colOff>657225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7162800" y="19050"/>
        <a:ext cx="7258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26</xdr:row>
      <xdr:rowOff>28575</xdr:rowOff>
    </xdr:from>
    <xdr:to>
      <xdr:col>19</xdr:col>
      <xdr:colOff>638175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7153275" y="5181600"/>
        <a:ext cx="72485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38100</xdr:rowOff>
    </xdr:from>
    <xdr:to>
      <xdr:col>9</xdr:col>
      <xdr:colOff>0</xdr:colOff>
      <xdr:row>42</xdr:row>
      <xdr:rowOff>142875</xdr:rowOff>
    </xdr:to>
    <xdr:graphicFrame>
      <xdr:nvGraphicFramePr>
        <xdr:cNvPr id="3" name="Chart 3"/>
        <xdr:cNvGraphicFramePr/>
      </xdr:nvGraphicFramePr>
      <xdr:xfrm>
        <a:off x="0" y="3895725"/>
        <a:ext cx="709612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0</xdr:rowOff>
    </xdr:from>
    <xdr:to>
      <xdr:col>34</xdr:col>
      <xdr:colOff>133350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11782425" y="0"/>
        <a:ext cx="94011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19</xdr:col>
      <xdr:colOff>133350</xdr:colOff>
      <xdr:row>60</xdr:row>
      <xdr:rowOff>0</xdr:rowOff>
    </xdr:to>
    <xdr:graphicFrame>
      <xdr:nvGraphicFramePr>
        <xdr:cNvPr id="2" name="Chart 3"/>
        <xdr:cNvGraphicFramePr/>
      </xdr:nvGraphicFramePr>
      <xdr:xfrm>
        <a:off x="0" y="3609975"/>
        <a:ext cx="11439525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19050</xdr:colOff>
      <xdr:row>18</xdr:row>
      <xdr:rowOff>66675</xdr:rowOff>
    </xdr:from>
    <xdr:to>
      <xdr:col>34</xdr:col>
      <xdr:colOff>304800</xdr:colOff>
      <xdr:row>60</xdr:row>
      <xdr:rowOff>0</xdr:rowOff>
    </xdr:to>
    <xdr:graphicFrame>
      <xdr:nvGraphicFramePr>
        <xdr:cNvPr id="3" name="Chart 5"/>
        <xdr:cNvGraphicFramePr/>
      </xdr:nvGraphicFramePr>
      <xdr:xfrm>
        <a:off x="11734800" y="3600450"/>
        <a:ext cx="9620250" cy="673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42</xdr:row>
      <xdr:rowOff>0</xdr:rowOff>
    </xdr:from>
    <xdr:to>
      <xdr:col>19</xdr:col>
      <xdr:colOff>66675</xdr:colOff>
      <xdr:row>54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1352550" y="7419975"/>
          <a:ext cx="10020300" cy="1981200"/>
        </a:xfrm>
        <a:prstGeom prst="rect">
          <a:avLst/>
        </a:prstGeom>
        <a:solidFill>
          <a:srgbClr val="BA0089">
            <a:alpha val="50000"/>
          </a:srgbClr>
        </a:solidFill>
        <a:ln w="38100" cmpd="dbl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2200" b="0" i="1" u="none" baseline="0">
              <a:solidFill>
                <a:srgbClr val="000080"/>
              </a:solidFill>
            </a:rPr>
            <a:t>РУСЛО УСТОЙЧИВОСТИ АЛЬЯНСА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38100</xdr:rowOff>
    </xdr:from>
    <xdr:to>
      <xdr:col>3</xdr:col>
      <xdr:colOff>95250</xdr:colOff>
      <xdr:row>3</xdr:row>
      <xdr:rowOff>142875</xdr:rowOff>
    </xdr:to>
    <xdr:sp>
      <xdr:nvSpPr>
        <xdr:cNvPr id="1" name="AutoShape 145"/>
        <xdr:cNvSpPr>
          <a:spLocks noChangeAspect="1"/>
        </xdr:cNvSpPr>
      </xdr:nvSpPr>
      <xdr:spPr>
        <a:xfrm flipV="1">
          <a:off x="2867025" y="92392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104775</xdr:rowOff>
    </xdr:from>
    <xdr:to>
      <xdr:col>3</xdr:col>
      <xdr:colOff>114300</xdr:colOff>
      <xdr:row>4</xdr:row>
      <xdr:rowOff>209550</xdr:rowOff>
    </xdr:to>
    <xdr:sp>
      <xdr:nvSpPr>
        <xdr:cNvPr id="2" name="AutoShape 146"/>
        <xdr:cNvSpPr>
          <a:spLocks noChangeAspect="1"/>
        </xdr:cNvSpPr>
      </xdr:nvSpPr>
      <xdr:spPr>
        <a:xfrm>
          <a:off x="2876550" y="128587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38100</xdr:rowOff>
    </xdr:from>
    <xdr:to>
      <xdr:col>3</xdr:col>
      <xdr:colOff>95250</xdr:colOff>
      <xdr:row>5</xdr:row>
      <xdr:rowOff>142875</xdr:rowOff>
    </xdr:to>
    <xdr:sp>
      <xdr:nvSpPr>
        <xdr:cNvPr id="3" name="AutoShape 149"/>
        <xdr:cNvSpPr>
          <a:spLocks noChangeAspect="1"/>
        </xdr:cNvSpPr>
      </xdr:nvSpPr>
      <xdr:spPr>
        <a:xfrm flipV="1">
          <a:off x="2867025" y="151447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57150</xdr:rowOff>
    </xdr:from>
    <xdr:to>
      <xdr:col>3</xdr:col>
      <xdr:colOff>95250</xdr:colOff>
      <xdr:row>7</xdr:row>
      <xdr:rowOff>219075</xdr:rowOff>
    </xdr:to>
    <xdr:sp>
      <xdr:nvSpPr>
        <xdr:cNvPr id="4" name="AutoShape 150"/>
        <xdr:cNvSpPr>
          <a:spLocks noChangeAspect="1"/>
        </xdr:cNvSpPr>
      </xdr:nvSpPr>
      <xdr:spPr>
        <a:xfrm flipV="1">
          <a:off x="2867025" y="212407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38100</xdr:rowOff>
    </xdr:from>
    <xdr:to>
      <xdr:col>3</xdr:col>
      <xdr:colOff>95250</xdr:colOff>
      <xdr:row>9</xdr:row>
      <xdr:rowOff>142875</xdr:rowOff>
    </xdr:to>
    <xdr:sp>
      <xdr:nvSpPr>
        <xdr:cNvPr id="5" name="AutoShape 151"/>
        <xdr:cNvSpPr>
          <a:spLocks noChangeAspect="1"/>
        </xdr:cNvSpPr>
      </xdr:nvSpPr>
      <xdr:spPr>
        <a:xfrm flipV="1">
          <a:off x="2867025" y="2981325"/>
          <a:ext cx="85725" cy="1047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47625</xdr:rowOff>
    </xdr:from>
    <xdr:to>
      <xdr:col>3</xdr:col>
      <xdr:colOff>95250</xdr:colOff>
      <xdr:row>11</xdr:row>
      <xdr:rowOff>171450</xdr:rowOff>
    </xdr:to>
    <xdr:sp>
      <xdr:nvSpPr>
        <xdr:cNvPr id="6" name="AutoShape 152"/>
        <xdr:cNvSpPr>
          <a:spLocks noChangeAspect="1"/>
        </xdr:cNvSpPr>
      </xdr:nvSpPr>
      <xdr:spPr>
        <a:xfrm flipV="1">
          <a:off x="2867025" y="3581400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57150</xdr:rowOff>
    </xdr:from>
    <xdr:to>
      <xdr:col>3</xdr:col>
      <xdr:colOff>95250</xdr:colOff>
      <xdr:row>13</xdr:row>
      <xdr:rowOff>219075</xdr:rowOff>
    </xdr:to>
    <xdr:sp>
      <xdr:nvSpPr>
        <xdr:cNvPr id="7" name="AutoShape 153"/>
        <xdr:cNvSpPr>
          <a:spLocks noChangeAspect="1"/>
        </xdr:cNvSpPr>
      </xdr:nvSpPr>
      <xdr:spPr>
        <a:xfrm flipV="1">
          <a:off x="2867025" y="4181475"/>
          <a:ext cx="85725" cy="1619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104775</xdr:rowOff>
    </xdr:from>
    <xdr:to>
      <xdr:col>3</xdr:col>
      <xdr:colOff>114300</xdr:colOff>
      <xdr:row>6</xdr:row>
      <xdr:rowOff>247650</xdr:rowOff>
    </xdr:to>
    <xdr:sp>
      <xdr:nvSpPr>
        <xdr:cNvPr id="8" name="AutoShape 154"/>
        <xdr:cNvSpPr>
          <a:spLocks noChangeAspect="1"/>
        </xdr:cNvSpPr>
      </xdr:nvSpPr>
      <xdr:spPr>
        <a:xfrm>
          <a:off x="2876550" y="1876425"/>
          <a:ext cx="85725" cy="14287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114300</xdr:rowOff>
    </xdr:from>
    <xdr:to>
      <xdr:col>3</xdr:col>
      <xdr:colOff>114300</xdr:colOff>
      <xdr:row>10</xdr:row>
      <xdr:rowOff>238125</xdr:rowOff>
    </xdr:to>
    <xdr:sp>
      <xdr:nvSpPr>
        <xdr:cNvPr id="9" name="AutoShape 155"/>
        <xdr:cNvSpPr>
          <a:spLocks noChangeAspect="1"/>
        </xdr:cNvSpPr>
      </xdr:nvSpPr>
      <xdr:spPr>
        <a:xfrm>
          <a:off x="2876550" y="3352800"/>
          <a:ext cx="85725" cy="1238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85725</xdr:rowOff>
    </xdr:from>
    <xdr:to>
      <xdr:col>3</xdr:col>
      <xdr:colOff>114300</xdr:colOff>
      <xdr:row>12</xdr:row>
      <xdr:rowOff>171450</xdr:rowOff>
    </xdr:to>
    <xdr:sp>
      <xdr:nvSpPr>
        <xdr:cNvPr id="10" name="AutoShape 156"/>
        <xdr:cNvSpPr>
          <a:spLocks noChangeAspect="1"/>
        </xdr:cNvSpPr>
      </xdr:nvSpPr>
      <xdr:spPr>
        <a:xfrm>
          <a:off x="2876550" y="3914775"/>
          <a:ext cx="85725" cy="85725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</xdr:colOff>
      <xdr:row>12</xdr:row>
      <xdr:rowOff>9525</xdr:rowOff>
    </xdr:from>
    <xdr:to>
      <xdr:col>3</xdr:col>
      <xdr:colOff>114300</xdr:colOff>
      <xdr:row>12</xdr:row>
      <xdr:rowOff>47625</xdr:rowOff>
    </xdr:to>
    <xdr:sp>
      <xdr:nvSpPr>
        <xdr:cNvPr id="11" name="AutoShape 170"/>
        <xdr:cNvSpPr>
          <a:spLocks noChangeAspect="1"/>
        </xdr:cNvSpPr>
      </xdr:nvSpPr>
      <xdr:spPr>
        <a:xfrm>
          <a:off x="2876550" y="3838575"/>
          <a:ext cx="85725" cy="38100"/>
        </a:xfrm>
        <a:prstGeom prst="downArrow">
          <a:avLst/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6</xdr:col>
      <xdr:colOff>628650</xdr:colOff>
      <xdr:row>15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952875"/>
          <a:ext cx="7296150" cy="2095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Статистические источники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6</xdr:col>
      <xdr:colOff>628650</xdr:colOff>
      <xdr:row>0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"/>
          <a:ext cx="7296150" cy="1809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yr"/>
              <a:ea typeface="Arial Cyr"/>
              <a:cs typeface="Arial Cyr"/>
            </a:rPr>
            <a:t>Социологические опросы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7</xdr:col>
      <xdr:colOff>419100</xdr:colOff>
      <xdr:row>1</xdr:row>
      <xdr:rowOff>314325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9525"/>
          <a:ext cx="8629650" cy="495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800080"/>
              </a:solidFill>
            </a:rPr>
            <a:t>Расчетные параметры прироста КЖизни, достигаемого в условиях Реформы</a:t>
          </a:r>
        </a:p>
      </xdr:txBody>
    </xdr:sp>
    <xdr:clientData/>
  </xdr:twoCellAnchor>
  <xdr:oneCellAnchor>
    <xdr:from>
      <xdr:col>5</xdr:col>
      <xdr:colOff>304800</xdr:colOff>
      <xdr:row>4</xdr:row>
      <xdr:rowOff>76200</xdr:rowOff>
    </xdr:from>
    <xdr:ext cx="85725" cy="352425"/>
    <xdr:sp>
      <xdr:nvSpPr>
        <xdr:cNvPr id="2" name="TextBox 3"/>
        <xdr:cNvSpPr txBox="1">
          <a:spLocks noChangeArrowheads="1"/>
        </xdr:cNvSpPr>
      </xdr:nvSpPr>
      <xdr:spPr>
        <a:xfrm>
          <a:off x="7239000" y="12001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19050</xdr:rowOff>
    </xdr:from>
    <xdr:ext cx="85725" cy="200025"/>
    <xdr:sp>
      <xdr:nvSpPr>
        <xdr:cNvPr id="3" name="TextBox 4"/>
        <xdr:cNvSpPr txBox="1">
          <a:spLocks noChangeArrowheads="1"/>
        </xdr:cNvSpPr>
      </xdr:nvSpPr>
      <xdr:spPr>
        <a:xfrm>
          <a:off x="6438900" y="19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85725</xdr:colOff>
      <xdr:row>0</xdr:row>
      <xdr:rowOff>95250</xdr:rowOff>
    </xdr:from>
    <xdr:ext cx="85725" cy="200025"/>
    <xdr:sp>
      <xdr:nvSpPr>
        <xdr:cNvPr id="4" name="TextBox 5"/>
        <xdr:cNvSpPr txBox="1">
          <a:spLocks noChangeArrowheads="1"/>
        </xdr:cNvSpPr>
      </xdr:nvSpPr>
      <xdr:spPr>
        <a:xfrm>
          <a:off x="5648325" y="95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676275</xdr:colOff>
      <xdr:row>0</xdr:row>
      <xdr:rowOff>76200</xdr:rowOff>
    </xdr:from>
    <xdr:ext cx="85725" cy="200025"/>
    <xdr:sp>
      <xdr:nvSpPr>
        <xdr:cNvPr id="5" name="TextBox 6"/>
        <xdr:cNvSpPr txBox="1">
          <a:spLocks noChangeArrowheads="1"/>
        </xdr:cNvSpPr>
      </xdr:nvSpPr>
      <xdr:spPr>
        <a:xfrm>
          <a:off x="3695700" y="7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PPark\&#1044;&#1088;&#1077;&#1074;&#1086;%20&#1046;&#1077;&#1083;&#1072;&#1085;&#1080;&#1081;\&#1041;&#1091;&#1076;&#1091;&#1097;&#1085;&#1086;&#1089;&#1090;&#1100;%20&#1055;&#1055;\DrZhel_Five'_LavBochB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6;&#1102;&#1079;%20&#1092;&#1091;&#1090;&#1091;&#1088;&#1086;&#1076;&#1080;&#1079;&#1072;&#1081;&#1085;&#1077;&#1088;&#1086;&#1074;\DrZhel_Five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З для &quot;В&quot; и &quot;С&quot;"/>
      <sheetName val="Альянсы"/>
      <sheetName val="ТЗ для &quot;А&quot;"/>
      <sheetName val="Сплайн"/>
      <sheetName val="Диагноз"/>
      <sheetName val="Анкета"/>
      <sheetName val="ДревоПр"/>
      <sheetName val="Аргум Кж"/>
      <sheetName val="Функции Кж"/>
    </sheetNames>
    <sheetDataSet>
      <sheetData sheetId="5">
        <row r="18">
          <cell r="A18" t="str">
            <v>Самоактуализация</v>
          </cell>
        </row>
        <row r="19">
          <cell r="A19" t="str">
            <v>Самоуважение</v>
          </cell>
        </row>
        <row r="20">
          <cell r="A20" t="str">
            <v>Сопричастность</v>
          </cell>
        </row>
        <row r="21">
          <cell r="A21" t="str">
            <v>Безопасность</v>
          </cell>
        </row>
        <row r="22">
          <cell r="A22" t="str">
            <v>Физиологические потребности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З для &quot;В&quot; и &quot;С&quot;"/>
      <sheetName val="Альянсы"/>
      <sheetName val="ТЗ для &quot;А&quot;"/>
      <sheetName val="Сплайн"/>
      <sheetName val="Диагноз"/>
      <sheetName val="Анкета"/>
      <sheetName val="ДревоПр"/>
      <sheetName val="Аргум Кж"/>
      <sheetName val="Функции Кж"/>
    </sheetNames>
    <sheetDataSet>
      <sheetData sheetId="6">
        <row r="6">
          <cell r="K6" t="str">
            <v>Pc-2</v>
          </cell>
          <cell r="O6" t="str">
            <v>Pa-1</v>
          </cell>
          <cell r="S6" t="str">
            <v>Pb-1</v>
          </cell>
          <cell r="W6" t="str">
            <v>Pc-1</v>
          </cell>
          <cell r="AA6" t="str">
            <v>Pa</v>
          </cell>
          <cell r="AE6" t="str">
            <v>Pb</v>
          </cell>
          <cell r="AI6" t="str">
            <v>Pc</v>
          </cell>
          <cell r="AM6" t="str">
            <v>Pa1</v>
          </cell>
          <cell r="AQ6" t="str">
            <v>Pb1</v>
          </cell>
          <cell r="AU6" t="str">
            <v>Pc1</v>
          </cell>
          <cell r="AY6" t="str">
            <v>Pa2</v>
          </cell>
          <cell r="BC6" t="str">
            <v>Pb2</v>
          </cell>
          <cell r="BG6" t="str">
            <v>Pc2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7"/>
    <pageSetUpPr fitToPage="1"/>
  </sheetPr>
  <dimension ref="A1:G46"/>
  <sheetViews>
    <sheetView zoomScale="75" zoomScaleNormal="75" workbookViewId="0" topLeftCell="A6">
      <selection activeCell="A6" sqref="A6:B6"/>
    </sheetView>
  </sheetViews>
  <sheetFormatPr defaultColWidth="9.00390625" defaultRowHeight="12.75"/>
  <cols>
    <col min="1" max="1" width="9.125" style="40" customWidth="1"/>
    <col min="2" max="2" width="29.75390625" style="40" customWidth="1"/>
    <col min="3" max="3" width="27.25390625" style="40" customWidth="1"/>
    <col min="4" max="4" width="36.75390625" style="40" customWidth="1"/>
    <col min="5" max="5" width="9.875" style="40" customWidth="1"/>
    <col min="6" max="16384" width="9.125" style="40" customWidth="1"/>
  </cols>
  <sheetData>
    <row r="1" spans="1:5" ht="12.75">
      <c r="A1" s="80"/>
      <c r="B1" s="81"/>
      <c r="C1" s="81"/>
      <c r="D1" s="81"/>
      <c r="E1" s="82"/>
    </row>
    <row r="2" spans="1:5" ht="12.75">
      <c r="A2" s="83"/>
      <c r="B2" s="84"/>
      <c r="C2" s="84"/>
      <c r="D2" s="84"/>
      <c r="E2" s="85"/>
    </row>
    <row r="3" spans="1:5" ht="12.75">
      <c r="A3" s="362" t="s">
        <v>183</v>
      </c>
      <c r="B3" s="363"/>
      <c r="C3" s="228" t="s">
        <v>337</v>
      </c>
      <c r="D3" s="84"/>
      <c r="E3" s="85"/>
    </row>
    <row r="4" spans="1:5" ht="13.5" customHeight="1">
      <c r="A4" s="362" t="s">
        <v>184</v>
      </c>
      <c r="B4" s="363"/>
      <c r="C4" s="228"/>
      <c r="D4" s="84"/>
      <c r="E4" s="85"/>
    </row>
    <row r="5" spans="1:5" ht="12.75">
      <c r="A5" s="362" t="s">
        <v>185</v>
      </c>
      <c r="B5" s="363"/>
      <c r="C5" s="228" t="s">
        <v>338</v>
      </c>
      <c r="D5" s="84"/>
      <c r="E5" s="85"/>
    </row>
    <row r="6" spans="1:5" ht="15.75">
      <c r="A6" s="364" t="s">
        <v>299</v>
      </c>
      <c r="B6" s="365"/>
      <c r="C6" s="224" t="s">
        <v>325</v>
      </c>
      <c r="D6" s="84"/>
      <c r="E6" s="85"/>
    </row>
    <row r="7" spans="1:5" ht="12.75">
      <c r="A7" s="362" t="s">
        <v>186</v>
      </c>
      <c r="B7" s="363"/>
      <c r="C7" s="223" t="s">
        <v>326</v>
      </c>
      <c r="D7" s="84"/>
      <c r="E7" s="85"/>
    </row>
    <row r="8" spans="1:5" ht="13.5" thickBot="1">
      <c r="A8" s="362" t="s">
        <v>296</v>
      </c>
      <c r="B8" s="363"/>
      <c r="C8" s="84" t="s">
        <v>327</v>
      </c>
      <c r="D8" s="84"/>
      <c r="E8" s="84"/>
    </row>
    <row r="9" spans="1:7" ht="13.5" thickTop="1">
      <c r="A9" s="207"/>
      <c r="B9" s="206"/>
      <c r="C9" s="206"/>
      <c r="D9" s="206"/>
      <c r="E9" s="206"/>
      <c r="F9" s="206"/>
      <c r="G9" s="208"/>
    </row>
    <row r="10" spans="1:7" ht="25.5" customHeight="1" thickBot="1">
      <c r="A10" s="209"/>
      <c r="B10" s="84"/>
      <c r="C10" s="84"/>
      <c r="D10" s="84"/>
      <c r="E10" s="84"/>
      <c r="F10" s="84"/>
      <c r="G10" s="210"/>
    </row>
    <row r="11" spans="1:7" ht="24.75" thickBot="1">
      <c r="A11" s="209"/>
      <c r="B11" s="84"/>
      <c r="C11" s="349" t="s">
        <v>322</v>
      </c>
      <c r="D11" s="350" t="s">
        <v>323</v>
      </c>
      <c r="E11" s="348" t="s">
        <v>332</v>
      </c>
      <c r="F11" s="348" t="s">
        <v>324</v>
      </c>
      <c r="G11" s="335" t="s">
        <v>186</v>
      </c>
    </row>
    <row r="12" spans="1:7" ht="15.75">
      <c r="A12" s="366" t="s">
        <v>300</v>
      </c>
      <c r="B12" s="365"/>
      <c r="C12" s="337" t="s">
        <v>328</v>
      </c>
      <c r="D12" s="344" t="s">
        <v>330</v>
      </c>
      <c r="E12" s="345" t="s">
        <v>333</v>
      </c>
      <c r="F12" s="345" t="s">
        <v>336</v>
      </c>
      <c r="G12" s="345"/>
    </row>
    <row r="13" spans="1:7" ht="24">
      <c r="A13" s="366" t="s">
        <v>301</v>
      </c>
      <c r="B13" s="365"/>
      <c r="C13" s="336" t="s">
        <v>329</v>
      </c>
      <c r="D13" s="346" t="s">
        <v>331</v>
      </c>
      <c r="E13" s="347" t="s">
        <v>334</v>
      </c>
      <c r="F13" s="347" t="s">
        <v>335</v>
      </c>
      <c r="G13" s="347"/>
    </row>
    <row r="14" spans="1:7" ht="12.75">
      <c r="A14" s="209"/>
      <c r="B14" s="84"/>
      <c r="C14" s="261"/>
      <c r="D14" s="84"/>
      <c r="E14" s="84"/>
      <c r="F14" s="84"/>
      <c r="G14" s="210"/>
    </row>
    <row r="15" spans="1:7" ht="14.25" customHeight="1">
      <c r="A15" s="209"/>
      <c r="B15" s="84"/>
      <c r="C15" s="84"/>
      <c r="D15" s="84"/>
      <c r="E15" s="84"/>
      <c r="F15" s="84"/>
      <c r="G15" s="210"/>
    </row>
    <row r="16" spans="1:7" ht="12.75">
      <c r="A16" s="209"/>
      <c r="B16" s="84"/>
      <c r="C16" s="84"/>
      <c r="D16" s="84"/>
      <c r="E16" s="84"/>
      <c r="F16" s="84"/>
      <c r="G16" s="210"/>
    </row>
    <row r="17" spans="1:7" ht="14.25">
      <c r="A17" s="370" t="s">
        <v>302</v>
      </c>
      <c r="B17" s="371"/>
      <c r="C17" s="143" t="str">
        <f>C12</f>
        <v>Завьялов Э.П.</v>
      </c>
      <c r="D17" s="79" t="str">
        <f>C13</f>
        <v>Стрельников А.И.</v>
      </c>
      <c r="E17" s="367" t="str">
        <f>C6</f>
        <v>Кузнецов Е.Д.</v>
      </c>
      <c r="F17" s="368"/>
      <c r="G17" s="369"/>
    </row>
    <row r="18" spans="1:7" ht="12.75">
      <c r="A18" s="375" t="s">
        <v>138</v>
      </c>
      <c r="B18" s="376"/>
      <c r="C18" s="219"/>
      <c r="D18" s="221"/>
      <c r="E18" s="372"/>
      <c r="F18" s="373"/>
      <c r="G18" s="374"/>
    </row>
    <row r="19" spans="1:7" ht="12.75">
      <c r="A19" s="375" t="s">
        <v>137</v>
      </c>
      <c r="B19" s="376"/>
      <c r="C19" s="219"/>
      <c r="D19" s="222"/>
      <c r="E19" s="372"/>
      <c r="F19" s="373"/>
      <c r="G19" s="374"/>
    </row>
    <row r="20" spans="1:7" ht="12.75">
      <c r="A20" s="375" t="s">
        <v>136</v>
      </c>
      <c r="B20" s="376"/>
      <c r="C20" s="219"/>
      <c r="D20" s="222"/>
      <c r="E20" s="372"/>
      <c r="F20" s="373"/>
      <c r="G20" s="374"/>
    </row>
    <row r="21" spans="1:7" ht="12.75">
      <c r="A21" s="375" t="s">
        <v>135</v>
      </c>
      <c r="B21" s="376"/>
      <c r="C21" s="219"/>
      <c r="D21" s="219"/>
      <c r="E21" s="372"/>
      <c r="F21" s="373"/>
      <c r="G21" s="374"/>
    </row>
    <row r="22" spans="1:7" ht="12.75">
      <c r="A22" s="381" t="s">
        <v>187</v>
      </c>
      <c r="B22" s="382"/>
      <c r="C22" s="219"/>
      <c r="D22" s="218"/>
      <c r="E22" s="372"/>
      <c r="F22" s="373"/>
      <c r="G22" s="374"/>
    </row>
    <row r="23" spans="1:7" ht="12.75">
      <c r="A23" s="209"/>
      <c r="B23" s="84"/>
      <c r="C23" s="84"/>
      <c r="D23" s="84"/>
      <c r="E23" s="84"/>
      <c r="F23" s="84"/>
      <c r="G23" s="210"/>
    </row>
    <row r="24" spans="1:7" ht="12.75">
      <c r="A24" s="209"/>
      <c r="B24" s="84"/>
      <c r="C24" s="84"/>
      <c r="D24" s="84"/>
      <c r="E24" s="84"/>
      <c r="F24" s="84"/>
      <c r="G24" s="210"/>
    </row>
    <row r="25" spans="1:7" ht="14.25">
      <c r="A25" s="379" t="s">
        <v>339</v>
      </c>
      <c r="B25" s="380"/>
      <c r="C25" s="380"/>
      <c r="D25" s="380"/>
      <c r="E25" s="380"/>
      <c r="F25" s="84"/>
      <c r="G25" s="210"/>
    </row>
    <row r="26" spans="1:7" ht="14.25">
      <c r="A26" s="386" t="s">
        <v>303</v>
      </c>
      <c r="B26" s="387"/>
      <c r="C26" s="144" t="str">
        <f>C6</f>
        <v>Кузнецов Е.Д.</v>
      </c>
      <c r="D26" s="143" t="str">
        <f>C17</f>
        <v>Завьялов Э.П.</v>
      </c>
      <c r="E26" s="388" t="str">
        <f>D17</f>
        <v>Стрельников А.И.</v>
      </c>
      <c r="F26" s="388"/>
      <c r="G26" s="389"/>
    </row>
    <row r="27" spans="1:7" ht="12.75">
      <c r="A27" s="392" t="s">
        <v>308</v>
      </c>
      <c r="B27" s="393"/>
      <c r="C27" s="229"/>
      <c r="D27" s="219"/>
      <c r="E27" s="377"/>
      <c r="F27" s="377"/>
      <c r="G27" s="378"/>
    </row>
    <row r="28" spans="1:7" ht="12.75">
      <c r="A28" s="392" t="s">
        <v>340</v>
      </c>
      <c r="B28" s="393"/>
      <c r="C28" s="218"/>
      <c r="D28" s="262"/>
      <c r="E28" s="377"/>
      <c r="F28" s="377"/>
      <c r="G28" s="378"/>
    </row>
    <row r="29" spans="1:7" ht="12.75">
      <c r="A29" s="392" t="s">
        <v>341</v>
      </c>
      <c r="B29" s="393"/>
      <c r="C29" s="218"/>
      <c r="D29" s="262"/>
      <c r="E29" s="377"/>
      <c r="F29" s="377"/>
      <c r="G29" s="378"/>
    </row>
    <row r="30" spans="1:7" ht="12.75">
      <c r="A30" s="392" t="s">
        <v>342</v>
      </c>
      <c r="B30" s="393"/>
      <c r="C30" s="218"/>
      <c r="D30" s="262"/>
      <c r="E30" s="377"/>
      <c r="F30" s="377"/>
      <c r="G30" s="378"/>
    </row>
    <row r="31" spans="1:7" ht="13.5" thickBot="1">
      <c r="A31" s="390" t="s">
        <v>298</v>
      </c>
      <c r="B31" s="391"/>
      <c r="C31" s="220"/>
      <c r="D31" s="263"/>
      <c r="E31" s="383"/>
      <c r="F31" s="384"/>
      <c r="G31" s="385"/>
    </row>
    <row r="32" spans="1:5" ht="13.5" thickTop="1">
      <c r="A32" s="211"/>
      <c r="B32" s="212"/>
      <c r="C32" s="212"/>
      <c r="D32" s="212"/>
      <c r="E32" s="213"/>
    </row>
    <row r="33" spans="1:5" ht="12.75">
      <c r="A33" s="214"/>
      <c r="B33" s="84"/>
      <c r="C33" s="84"/>
      <c r="D33" s="84"/>
      <c r="E33" s="215"/>
    </row>
    <row r="34" spans="3:5" ht="12.75">
      <c r="C34" s="205" t="s">
        <v>254</v>
      </c>
      <c r="D34" s="204" t="s">
        <v>48</v>
      </c>
      <c r="E34" s="215"/>
    </row>
    <row r="35" spans="1:5" ht="24" customHeight="1">
      <c r="A35" s="338" t="s">
        <v>290</v>
      </c>
      <c r="B35" s="355"/>
      <c r="C35" s="203" t="s">
        <v>75</v>
      </c>
      <c r="D35" s="225"/>
      <c r="E35" s="215"/>
    </row>
    <row r="36" spans="1:5" ht="12" customHeight="1">
      <c r="A36" s="354" t="str">
        <f>'Аргум Кж'!A5</f>
        <v>Кадровое обеспечение</v>
      </c>
      <c r="B36" s="341"/>
      <c r="C36" s="203"/>
      <c r="D36" s="226"/>
      <c r="E36" s="215"/>
    </row>
    <row r="37" spans="1:5" ht="35.25" customHeight="1">
      <c r="A37" s="356" t="s">
        <v>291</v>
      </c>
      <c r="B37" s="357"/>
      <c r="C37" s="203" t="s">
        <v>75</v>
      </c>
      <c r="D37" s="225"/>
      <c r="E37" s="215"/>
    </row>
    <row r="38" spans="1:5" ht="36.75" customHeight="1">
      <c r="A38" s="342" t="s">
        <v>292</v>
      </c>
      <c r="B38" s="343"/>
      <c r="C38" s="203" t="s">
        <v>75</v>
      </c>
      <c r="D38" s="225"/>
      <c r="E38" s="215"/>
    </row>
    <row r="39" spans="1:5" ht="12.75" customHeight="1">
      <c r="A39" s="354" t="str">
        <f>'Аргум Кж'!A8</f>
        <v>Удовлетворенность семейной жизнью</v>
      </c>
      <c r="B39" s="341"/>
      <c r="C39" s="203"/>
      <c r="D39" s="226"/>
      <c r="E39" s="215"/>
    </row>
    <row r="40" spans="1:5" ht="15" customHeight="1">
      <c r="A40" s="342" t="s">
        <v>293</v>
      </c>
      <c r="B40" s="343"/>
      <c r="C40" s="203" t="s">
        <v>75</v>
      </c>
      <c r="D40" s="225"/>
      <c r="E40" s="215"/>
    </row>
    <row r="41" spans="1:5" ht="24.75" customHeight="1">
      <c r="A41" s="339" t="s">
        <v>295</v>
      </c>
      <c r="B41" s="340"/>
      <c r="C41" s="203" t="s">
        <v>289</v>
      </c>
      <c r="D41" s="225"/>
      <c r="E41" s="215"/>
    </row>
    <row r="42" spans="1:5" ht="15">
      <c r="A42" s="354" t="s">
        <v>245</v>
      </c>
      <c r="B42" s="341"/>
      <c r="C42" s="203"/>
      <c r="D42" s="226"/>
      <c r="E42" s="215"/>
    </row>
    <row r="43" spans="1:5" ht="12.75" customHeight="1">
      <c r="A43" s="358" t="s">
        <v>247</v>
      </c>
      <c r="B43" s="359"/>
      <c r="C43" s="203" t="s">
        <v>75</v>
      </c>
      <c r="D43" s="225"/>
      <c r="E43" s="215"/>
    </row>
    <row r="44" spans="1:5" ht="27" customHeight="1">
      <c r="A44" s="358" t="s">
        <v>249</v>
      </c>
      <c r="B44" s="359"/>
      <c r="C44" s="203" t="s">
        <v>75</v>
      </c>
      <c r="D44" s="225"/>
      <c r="E44" s="215"/>
    </row>
    <row r="45" spans="1:5" ht="15">
      <c r="A45" s="358" t="s">
        <v>251</v>
      </c>
      <c r="B45" s="359"/>
      <c r="C45" s="203" t="s">
        <v>75</v>
      </c>
      <c r="D45" s="225"/>
      <c r="E45" s="215"/>
    </row>
    <row r="46" spans="1:5" ht="15.75" thickBot="1">
      <c r="A46" s="360" t="s">
        <v>253</v>
      </c>
      <c r="B46" s="361"/>
      <c r="C46" s="216" t="s">
        <v>75</v>
      </c>
      <c r="D46" s="227"/>
      <c r="E46" s="217"/>
    </row>
  </sheetData>
  <sheetProtection/>
  <protectedRanges>
    <protectedRange sqref="C3:C14 C19:C20 C25:G29 C34:G38 D42:D53" name="Исх_данные_Клиента"/>
  </protectedRanges>
  <mergeCells count="45">
    <mergeCell ref="E31:G31"/>
    <mergeCell ref="E29:G29"/>
    <mergeCell ref="A26:B26"/>
    <mergeCell ref="E26:G26"/>
    <mergeCell ref="E27:G27"/>
    <mergeCell ref="A31:B31"/>
    <mergeCell ref="A29:B29"/>
    <mergeCell ref="A30:B30"/>
    <mergeCell ref="A27:B27"/>
    <mergeCell ref="A28:B28"/>
    <mergeCell ref="E28:G28"/>
    <mergeCell ref="E30:G30"/>
    <mergeCell ref="E20:G20"/>
    <mergeCell ref="E21:G21"/>
    <mergeCell ref="E22:G22"/>
    <mergeCell ref="A25:E25"/>
    <mergeCell ref="A20:B20"/>
    <mergeCell ref="A21:B21"/>
    <mergeCell ref="A22:B22"/>
    <mergeCell ref="E18:G18"/>
    <mergeCell ref="E19:G19"/>
    <mergeCell ref="A18:B18"/>
    <mergeCell ref="A19:B19"/>
    <mergeCell ref="A7:B7"/>
    <mergeCell ref="A8:B8"/>
    <mergeCell ref="A12:B12"/>
    <mergeCell ref="E17:G17"/>
    <mergeCell ref="A17:B17"/>
    <mergeCell ref="A13:B13"/>
    <mergeCell ref="A3:B3"/>
    <mergeCell ref="A4:B4"/>
    <mergeCell ref="A5:B5"/>
    <mergeCell ref="A6:B6"/>
    <mergeCell ref="A44:B44"/>
    <mergeCell ref="A45:B45"/>
    <mergeCell ref="A46:B46"/>
    <mergeCell ref="A42:B42"/>
    <mergeCell ref="A43:B43"/>
    <mergeCell ref="A39:B39"/>
    <mergeCell ref="A40:B40"/>
    <mergeCell ref="A41:B41"/>
    <mergeCell ref="A35:B35"/>
    <mergeCell ref="A36:B36"/>
    <mergeCell ref="A37:B37"/>
    <mergeCell ref="A38:B38"/>
  </mergeCells>
  <printOptions horizontalCentered="1"/>
  <pageMargins left="0.3937007874015748" right="0.3937007874015748" top="0.5118110236220472" bottom="0.5118110236220472" header="0.31496062992125984" footer="0.31496062992125984"/>
  <pageSetup blackAndWhite="1" cellComments="asDisplayed" fitToHeight="1" fitToWidth="1" horizontalDpi="600" verticalDpi="600" orientation="portrait" paperSize="9" scale="73" r:id="rId4"/>
  <headerFooter alignWithMargins="0">
    <oddHeader>&amp;LNSaifullin&amp;CСтраница &amp;P&amp;R&amp;D</oddHeader>
    <oddFooter>&amp;L&amp;"Arial Cyr,курсив"&amp;9(С) Сайфуллин Н.Ф.&amp;C&amp;"Arial Cyr,курсив"&amp;9&amp;F__&amp;A&amp;R&amp;P из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outlinePr summaryBelow="0"/>
    <pageSetUpPr fitToPage="1"/>
  </sheetPr>
  <dimension ref="A3:L52"/>
  <sheetViews>
    <sheetView workbookViewId="0" topLeftCell="A1">
      <selection activeCell="A1" sqref="A1"/>
    </sheetView>
  </sheetViews>
  <sheetFormatPr defaultColWidth="9.00390625" defaultRowHeight="12.75" outlineLevelRow="2"/>
  <cols>
    <col min="1" max="1" width="6.375" style="0" customWidth="1"/>
    <col min="2" max="2" width="33.25390625" style="135" customWidth="1"/>
    <col min="3" max="3" width="33.375" style="0" customWidth="1"/>
  </cols>
  <sheetData>
    <row r="1" ht="15"/>
    <row r="2" ht="29.25" customHeight="1"/>
    <row r="3" spans="1:3" ht="14.25">
      <c r="A3">
        <v>1</v>
      </c>
      <c r="B3" s="134" t="s">
        <v>190</v>
      </c>
      <c r="C3" s="46" t="e">
        <f>0.25*C4+0.25*C5+0.5*C6</f>
        <v>#DIV/0!</v>
      </c>
    </row>
    <row r="4" spans="1:3" ht="30" outlineLevel="1">
      <c r="A4" s="47" t="s">
        <v>191</v>
      </c>
      <c r="B4" s="135" t="s">
        <v>192</v>
      </c>
      <c r="C4" s="48">
        <f>SUM('Аргум Кж'!C4:G4)/(5*COLUMNS('Аргум Кж'!C4:G4))</f>
        <v>0</v>
      </c>
    </row>
    <row r="5" spans="1:3" ht="30" outlineLevel="1">
      <c r="A5" t="s">
        <v>193</v>
      </c>
      <c r="B5" s="135" t="s">
        <v>47</v>
      </c>
      <c r="C5" s="49" t="e">
        <f>'Аргум Кж'!C14/'Аргум Кж'!C15</f>
        <v>#DIV/0!</v>
      </c>
    </row>
    <row r="6" spans="1:3" ht="15" outlineLevel="1">
      <c r="A6" t="s">
        <v>194</v>
      </c>
      <c r="B6" s="135" t="s">
        <v>195</v>
      </c>
      <c r="C6" s="48" t="e">
        <f>'Аргум Кж'!C16/('Аргум Кж'!C14*'Аргум Кж'!C18)</f>
        <v>#DIV/0!</v>
      </c>
    </row>
    <row r="7" spans="1:3" ht="14.25">
      <c r="A7">
        <v>2</v>
      </c>
      <c r="B7" s="134" t="s">
        <v>196</v>
      </c>
      <c r="C7" s="50" t="e">
        <f>0.5*C8+0.5*GEOMEAN(C10:G10)</f>
        <v>#DIV/0!</v>
      </c>
    </row>
    <row r="8" spans="1:3" ht="45">
      <c r="A8" t="s">
        <v>197</v>
      </c>
      <c r="B8" s="135" t="s">
        <v>198</v>
      </c>
      <c r="C8" s="48" t="e">
        <f>SUM('Аргум Кж'!C6:G6)/('Аргум Кж'!C7*COLUMNS('Аргум Кж'!C6:G6))</f>
        <v>#DIV/0!</v>
      </c>
    </row>
    <row r="9" spans="3:7" ht="15">
      <c r="C9" s="145" t="str">
        <f>'Аргум Кж'!C$23</f>
        <v>18-25 лет</v>
      </c>
      <c r="D9" s="145" t="str">
        <f>'Аргум Кж'!D$23</f>
        <v>25-30 лет</v>
      </c>
      <c r="E9" s="145" t="str">
        <f>'Аргум Кж'!E$23</f>
        <v>30-45 лет</v>
      </c>
      <c r="F9" s="145" t="str">
        <f>'Аргум Кж'!F$23</f>
        <v>45-55 лет</v>
      </c>
      <c r="G9" s="145" t="str">
        <f>'Аргум Кж'!G$23</f>
        <v>55-60 лет</v>
      </c>
    </row>
    <row r="10" spans="1:7" ht="30">
      <c r="A10" t="s">
        <v>199</v>
      </c>
      <c r="B10" s="135" t="s">
        <v>35</v>
      </c>
      <c r="C10" s="51" t="e">
        <f>'Аргум Кж'!C21/'Аргум Кж'!C20</f>
        <v>#DIV/0!</v>
      </c>
      <c r="D10" s="51" t="e">
        <f>'Аргум Кж'!D21/'Аргум Кж'!D20</f>
        <v>#DIV/0!</v>
      </c>
      <c r="E10" s="51" t="e">
        <f>'Аргум Кж'!E21/'Аргум Кж'!E20</f>
        <v>#DIV/0!</v>
      </c>
      <c r="F10" s="51" t="e">
        <f>'Аргум Кж'!F21/'Аргум Кж'!F20</f>
        <v>#DIV/0!</v>
      </c>
      <c r="G10" s="51" t="e">
        <f>'Аргум Кж'!G21/'Аргум Кж'!G20</f>
        <v>#DIV/0!</v>
      </c>
    </row>
    <row r="11" spans="1:3" ht="28.5">
      <c r="A11">
        <v>3</v>
      </c>
      <c r="B11" s="134" t="s">
        <v>200</v>
      </c>
      <c r="C11" s="46" t="e">
        <f>C12*0.4+C13*0.3</f>
        <v>#DIV/0!</v>
      </c>
    </row>
    <row r="12" spans="1:3" ht="45" outlineLevel="1">
      <c r="A12" t="s">
        <v>201</v>
      </c>
      <c r="B12" s="135" t="s">
        <v>36</v>
      </c>
      <c r="C12" s="53" t="e">
        <f>(('Аргум Кж'!C24*'Аргум Кж'!C25)+('Аргум Кж'!C26*'Аргум Кж'!C27)-'Аргум Кж'!C28)/('Аргум Кж'!C29*'Аргум Кж'!C30*'Аргум Кж'!C31)</f>
        <v>#DIV/0!</v>
      </c>
    </row>
    <row r="13" spans="1:3" ht="30" outlineLevel="1">
      <c r="A13" t="s">
        <v>202</v>
      </c>
      <c r="B13" s="135" t="s">
        <v>37</v>
      </c>
      <c r="C13" s="48" t="e">
        <f>'Аргум Кж'!C32/'Аргум Кж'!C33</f>
        <v>#DIV/0!</v>
      </c>
    </row>
    <row r="14" spans="1:3" ht="28.5">
      <c r="A14" s="52">
        <v>4</v>
      </c>
      <c r="B14" s="134" t="s">
        <v>38</v>
      </c>
      <c r="C14" s="50" t="e">
        <f>C15*0.5+C16*0.5</f>
        <v>#DIV/0!</v>
      </c>
    </row>
    <row r="15" spans="1:3" ht="30" outlineLevel="1">
      <c r="A15" t="s">
        <v>203</v>
      </c>
      <c r="B15" s="135" t="s">
        <v>39</v>
      </c>
      <c r="C15" s="48" t="e">
        <f>'Аргум Кж'!C35/('Аргум Кж'!C36*'Аргум Кж'!C37)</f>
        <v>#DIV/0!</v>
      </c>
    </row>
    <row r="16" spans="1:3" ht="30" outlineLevel="1">
      <c r="A16" t="s">
        <v>204</v>
      </c>
      <c r="B16" s="135" t="s">
        <v>40</v>
      </c>
      <c r="C16" s="48" t="e">
        <f>'Аргум Кж'!C38/('Аргум Кж'!C39*'Аргум Кж'!C35)</f>
        <v>#DIV/0!</v>
      </c>
    </row>
    <row r="17" spans="1:3" ht="14.25">
      <c r="A17" s="52">
        <v>5</v>
      </c>
      <c r="B17" s="134" t="s">
        <v>205</v>
      </c>
      <c r="C17" s="54" t="e">
        <f>C18*0.6+C19*0.4</f>
        <v>#DIV/0!</v>
      </c>
    </row>
    <row r="18" spans="1:3" ht="45" outlineLevel="1">
      <c r="A18" t="s">
        <v>206</v>
      </c>
      <c r="B18" s="135" t="s">
        <v>41</v>
      </c>
      <c r="C18" s="51" t="e">
        <f>('Аргум Кж'!C41-'Аргум Кж'!C42)/('Аргум Кж'!C41*'Аргум Кж'!C43)</f>
        <v>#DIV/0!</v>
      </c>
    </row>
    <row r="19" spans="1:3" ht="45" outlineLevel="1">
      <c r="A19" t="s">
        <v>207</v>
      </c>
      <c r="B19" s="135" t="s">
        <v>42</v>
      </c>
      <c r="C19" t="e">
        <f>('Аргум Кж'!C44-'Аргум Кж'!C45)/('Аргум Кж'!C44*'Аргум Кж'!C46)</f>
        <v>#DIV/0!</v>
      </c>
    </row>
    <row r="20" spans="1:12" ht="14.25">
      <c r="A20" s="55">
        <v>6</v>
      </c>
      <c r="B20" s="136" t="s">
        <v>208</v>
      </c>
      <c r="C20" s="147" t="str">
        <f>'Аргум Кж'!C$49</f>
        <v>12-18 лет</v>
      </c>
      <c r="D20" s="147" t="str">
        <f>'Аргум Кж'!D$49</f>
        <v>18-25 лет</v>
      </c>
      <c r="E20" s="147" t="str">
        <f>'Аргум Кж'!E$49</f>
        <v>25-30 лет</v>
      </c>
      <c r="F20" s="147" t="str">
        <f>'Аргум Кж'!F$49</f>
        <v>30-45 лет</v>
      </c>
      <c r="G20" s="147" t="str">
        <f>'Аргум Кж'!G$49</f>
        <v>45-55 лет</v>
      </c>
      <c r="H20" s="147" t="str">
        <f>'Аргум Кж'!H$49</f>
        <v>55-60 лет</v>
      </c>
      <c r="I20" s="147" t="str">
        <f>'Аргум Кж'!I$49</f>
        <v>60-70 лет</v>
      </c>
      <c r="J20" s="147" t="str">
        <f>'Аргум Кж'!J$49</f>
        <v>ВСЕГО</v>
      </c>
      <c r="L20" s="138"/>
    </row>
    <row r="21" spans="1:12" ht="30">
      <c r="A21" t="s">
        <v>209</v>
      </c>
      <c r="B21" s="135" t="s">
        <v>43</v>
      </c>
      <c r="C21" s="58" t="e">
        <f>('Аргум Кж'!E48-'Аргум Кж'!E49)/'Аргум Кж'!E48*'Аргум Кж'!E50</f>
        <v>#VALUE!</v>
      </c>
      <c r="D21" s="58" t="e">
        <f>('Аргум Кж'!F48-'Аргум Кж'!F49)/'Аргум Кж'!F48*'Аргум Кж'!F50</f>
        <v>#VALUE!</v>
      </c>
      <c r="E21" s="58" t="e">
        <f>('Аргум Кж'!G48-'Аргум Кж'!G49)/'Аргум Кж'!G48*'Аргум Кж'!G50</f>
        <v>#VALUE!</v>
      </c>
      <c r="F21" s="58" t="e">
        <f>('Аргум Кж'!H48-'Аргум Кж'!H49)/'Аргум Кж'!H48*'Аргум Кж'!H50</f>
        <v>#VALUE!</v>
      </c>
      <c r="G21" s="58" t="e">
        <f>('Аргум Кж'!I48-'Аргум Кж'!I49)/'Аргум Кж'!I48*'Аргум Кж'!I50</f>
        <v>#VALUE!</v>
      </c>
      <c r="H21" s="58" t="e">
        <f>('Аргум Кж'!J48-'Аргум Кж'!J49)/'Аргум Кж'!J48*'Аргум Кж'!J50</f>
        <v>#VALUE!</v>
      </c>
      <c r="I21" s="58" t="e">
        <f>('Аргум Кж'!K48-'Аргум Кж'!K49)/'Аргум Кж'!K48*'Аргум Кж'!K50</f>
        <v>#DIV/0!</v>
      </c>
      <c r="J21" s="146" t="e">
        <f>GEOMEAN(C21:L21)</f>
        <v>#VALUE!</v>
      </c>
      <c r="L21" s="51"/>
    </row>
    <row r="22" spans="1:10" ht="15">
      <c r="A22" t="s">
        <v>210</v>
      </c>
      <c r="B22" s="135" t="s">
        <v>211</v>
      </c>
      <c r="C22" s="58" t="e">
        <f>('Аргум Кж'!M48-'Аргум Кж'!M51)/('Аргум Кж'!M48*'Аргум Кж'!C52)</f>
        <v>#DIV/0!</v>
      </c>
      <c r="D22" s="42"/>
      <c r="E22" s="42"/>
      <c r="F22" s="42"/>
      <c r="G22" s="42"/>
      <c r="H22" s="42"/>
      <c r="I22" s="42"/>
      <c r="J22" s="42"/>
    </row>
    <row r="23" spans="1:10" ht="30">
      <c r="A23" t="s">
        <v>212</v>
      </c>
      <c r="B23" s="135" t="s">
        <v>213</v>
      </c>
      <c r="C23" s="58" t="e">
        <f>('Аргум Кж'!C53-'Аргум Кж'!C55)/('Аргум Кж'!C54-'Аргум Кж'!C55)</f>
        <v>#DIV/0!</v>
      </c>
      <c r="D23" s="42"/>
      <c r="E23" s="42"/>
      <c r="F23" s="42"/>
      <c r="G23" s="42"/>
      <c r="H23" s="42"/>
      <c r="I23" s="42"/>
      <c r="J23" s="42"/>
    </row>
    <row r="24" spans="1:10" ht="15">
      <c r="A24" t="s">
        <v>214</v>
      </c>
      <c r="B24" s="135" t="s">
        <v>215</v>
      </c>
      <c r="C24" s="58" t="e">
        <f>('Аргум Кж'!M48-'Аргум Кж'!C56)/('Аргум Кж'!M48*'Аргум Кж'!C57)</f>
        <v>#DIV/0!</v>
      </c>
      <c r="D24" s="42"/>
      <c r="E24" s="42"/>
      <c r="F24" s="42"/>
      <c r="G24" s="42"/>
      <c r="H24" s="42"/>
      <c r="I24" s="42"/>
      <c r="J24" s="42"/>
    </row>
    <row r="25" spans="2:3" ht="15">
      <c r="B25" s="137" t="s">
        <v>44</v>
      </c>
      <c r="C25" s="148" t="e">
        <f>(J21*0.2)+(C22*0.2)+(C23*0.4)+(C24*0.2)</f>
        <v>#VALUE!</v>
      </c>
    </row>
    <row r="26" spans="1:3" ht="14.25">
      <c r="A26">
        <v>7</v>
      </c>
      <c r="B26" s="136" t="s">
        <v>45</v>
      </c>
      <c r="C26" s="57" t="e">
        <f>(C27*0.2)+(C28*0.3)+(C29*0.5)</f>
        <v>#DIV/0!</v>
      </c>
    </row>
    <row r="27" spans="1:3" ht="15" outlineLevel="1">
      <c r="A27" t="s">
        <v>216</v>
      </c>
      <c r="B27" s="135" t="s">
        <v>217</v>
      </c>
      <c r="C27" s="51" t="e">
        <f>('Аргум Кж'!C59+'Аргум Кж'!C60-'Аргум Кж'!C61)/(('Аргум Кж'!C59+'Аргум Кж'!C60)*'Аргум Кж'!C62)</f>
        <v>#DIV/0!</v>
      </c>
    </row>
    <row r="28" spans="1:3" ht="30" outlineLevel="1">
      <c r="A28" t="s">
        <v>218</v>
      </c>
      <c r="B28" s="135" t="s">
        <v>219</v>
      </c>
      <c r="C28">
        <f>SUM('Аргум Кж'!C9:G9)/(5*COLUMNS('Аргум Кж'!C9:G9))</f>
        <v>0</v>
      </c>
    </row>
    <row r="29" spans="1:3" ht="30" outlineLevel="1">
      <c r="A29" t="s">
        <v>220</v>
      </c>
      <c r="B29" s="135" t="s">
        <v>46</v>
      </c>
      <c r="C29" s="58" t="e">
        <f>(C30*0.4)+(C31*0.4)+(C32*0.2)</f>
        <v>#DIV/0!</v>
      </c>
    </row>
    <row r="30" spans="1:3" ht="15" outlineLevel="2">
      <c r="A30" t="s">
        <v>221</v>
      </c>
      <c r="B30" s="135" t="s">
        <v>222</v>
      </c>
      <c r="C30" t="e">
        <f>'Аргум Кж'!C63/'Аргум Кж'!C64</f>
        <v>#DIV/0!</v>
      </c>
    </row>
    <row r="31" spans="1:3" ht="15" outlineLevel="2">
      <c r="A31" t="s">
        <v>223</v>
      </c>
      <c r="B31" s="135" t="s">
        <v>224</v>
      </c>
      <c r="C31" s="51" t="e">
        <f>'Аргум Кж'!C65/'Аргум Кж'!C66</f>
        <v>#DIV/0!</v>
      </c>
    </row>
    <row r="32" spans="1:3" ht="45" outlineLevel="2">
      <c r="A32" t="s">
        <v>225</v>
      </c>
      <c r="B32" s="135" t="s">
        <v>226</v>
      </c>
      <c r="C32" s="59" t="e">
        <f>'Аргум Кж'!C67/'Аргум Кж'!C10</f>
        <v>#DIV/0!</v>
      </c>
    </row>
    <row r="33" spans="1:3" ht="14.25">
      <c r="A33" s="55">
        <v>8</v>
      </c>
      <c r="B33" s="136" t="s">
        <v>227</v>
      </c>
      <c r="C33" s="58" t="e">
        <f>(C34*0.6)+(C35*0.4)</f>
        <v>#DIV/0!</v>
      </c>
    </row>
    <row r="34" spans="1:3" ht="15" outlineLevel="1">
      <c r="A34" t="s">
        <v>228</v>
      </c>
      <c r="B34" s="135" t="s">
        <v>229</v>
      </c>
      <c r="C34" s="51" t="e">
        <f>('Аргум Кж'!C69-'Аргум Кж'!C70)/('Аргум Кж'!C69*'Аргум Кж'!C71)</f>
        <v>#DIV/0!</v>
      </c>
    </row>
    <row r="35" spans="1:3" ht="45" outlineLevel="1">
      <c r="A35" t="s">
        <v>230</v>
      </c>
      <c r="B35" s="135" t="s">
        <v>231</v>
      </c>
      <c r="C35" s="51" t="e">
        <f>('Аргум Кж'!C72-('Аргум Кж'!C73*'Аргум Кж'!C74))/('Аргум Кж'!C72*'Аргум Кж'!C75)</f>
        <v>#DIV/0!</v>
      </c>
    </row>
    <row r="36" spans="1:3" ht="14.25">
      <c r="A36" s="55">
        <v>9</v>
      </c>
      <c r="B36" s="136" t="s">
        <v>232</v>
      </c>
      <c r="C36" s="51"/>
    </row>
    <row r="37" spans="1:3" ht="15">
      <c r="A37" t="s">
        <v>233</v>
      </c>
      <c r="B37" s="135" t="s">
        <v>234</v>
      </c>
      <c r="C37" s="51" t="e">
        <f>('Аргум Кж'!C77-'Аргум Кж'!C78)/('Аргум Кж'!C77*'Аргум Кж'!C79)</f>
        <v>#DIV/0!</v>
      </c>
    </row>
    <row r="38" spans="1:3" ht="30">
      <c r="A38" t="s">
        <v>235</v>
      </c>
      <c r="B38" s="135" t="s">
        <v>236</v>
      </c>
      <c r="C38" s="51"/>
    </row>
    <row r="39" spans="1:3" ht="14.25">
      <c r="A39" s="55">
        <v>10</v>
      </c>
      <c r="B39" s="136" t="s">
        <v>185</v>
      </c>
      <c r="C39" s="51"/>
    </row>
    <row r="40" spans="1:2" ht="15">
      <c r="A40" t="s">
        <v>237</v>
      </c>
      <c r="B40" s="135" t="s">
        <v>238</v>
      </c>
    </row>
    <row r="41" spans="1:2" ht="30">
      <c r="A41" t="s">
        <v>239</v>
      </c>
      <c r="B41" s="135" t="s">
        <v>240</v>
      </c>
    </row>
    <row r="42" spans="1:2" ht="15">
      <c r="A42" t="s">
        <v>241</v>
      </c>
      <c r="B42" s="135" t="s">
        <v>242</v>
      </c>
    </row>
    <row r="43" spans="1:2" ht="15">
      <c r="A43" t="s">
        <v>243</v>
      </c>
      <c r="B43" s="135" t="s">
        <v>244</v>
      </c>
    </row>
    <row r="44" spans="1:2" ht="14.25">
      <c r="A44" s="55">
        <v>11</v>
      </c>
      <c r="B44" s="136" t="s">
        <v>245</v>
      </c>
    </row>
    <row r="45" spans="1:2" ht="15">
      <c r="A45" t="s">
        <v>246</v>
      </c>
      <c r="B45" s="135" t="s">
        <v>247</v>
      </c>
    </row>
    <row r="46" spans="1:2" ht="30">
      <c r="A46" t="s">
        <v>248</v>
      </c>
      <c r="B46" s="135" t="s">
        <v>249</v>
      </c>
    </row>
    <row r="47" spans="1:2" ht="30">
      <c r="A47" t="s">
        <v>250</v>
      </c>
      <c r="B47" s="135" t="s">
        <v>251</v>
      </c>
    </row>
    <row r="48" spans="1:2" ht="15">
      <c r="A48" t="s">
        <v>252</v>
      </c>
      <c r="B48" s="135" t="s">
        <v>253</v>
      </c>
    </row>
    <row r="51" spans="4:6" ht="15">
      <c r="D51">
        <f>8.79*100/1000</f>
        <v>0.8789999999999999</v>
      </c>
      <c r="E51">
        <v>0.894</v>
      </c>
      <c r="F51" s="58">
        <f>GEOMEAN(D51:E51)</f>
        <v>0.8864682735439549</v>
      </c>
    </row>
    <row r="52" spans="4:6" ht="15">
      <c r="D52">
        <v>3.788</v>
      </c>
      <c r="E52">
        <v>3.807</v>
      </c>
      <c r="F52" s="58">
        <f>GEOMEAN(D52:E52)</f>
        <v>3.7974881171637653</v>
      </c>
    </row>
  </sheetData>
  <sheetProtection/>
  <printOptions gridLines="1" horizontalCentered="1"/>
  <pageMargins left="0.5511811023622047" right="0.4330708661417323" top="0.5118110236220472" bottom="0.5511811023622047" header="0.31496062992125984" footer="0.2755905511811024"/>
  <pageSetup blackAndWhite="1" fitToHeight="1" fitToWidth="1" horizontalDpi="360" verticalDpi="360" orientation="landscape" paperSize="9" scale="50" r:id="rId4"/>
  <headerFooter alignWithMargins="0">
    <oddFooter>&amp;L&amp;F&amp;R&amp;A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BZ39"/>
  <sheetViews>
    <sheetView zoomScale="75" zoomScaleNormal="75" workbookViewId="0" topLeftCell="A12">
      <selection activeCell="H12" sqref="H12"/>
    </sheetView>
  </sheetViews>
  <sheetFormatPr defaultColWidth="4.75390625" defaultRowHeight="12.75"/>
  <cols>
    <col min="2" max="2" width="10.375" style="0" customWidth="1"/>
    <col min="4" max="4" width="3.375" style="0" customWidth="1"/>
    <col min="5" max="5" width="3.25390625" style="0" customWidth="1"/>
    <col min="6" max="25" width="2.75390625" style="0" customWidth="1"/>
    <col min="26" max="26" width="2.875" style="0" customWidth="1"/>
    <col min="27" max="78" width="2.75390625" style="0" customWidth="1"/>
  </cols>
  <sheetData>
    <row r="1" spans="9:75" ht="18">
      <c r="I1" s="72"/>
      <c r="Z1" s="77"/>
      <c r="AA1" s="78"/>
      <c r="AB1" s="78"/>
      <c r="AC1" s="78"/>
      <c r="AD1" s="406" t="s">
        <v>113</v>
      </c>
      <c r="AE1" s="400"/>
      <c r="AF1" s="400"/>
      <c r="AG1" s="400"/>
      <c r="AH1" s="400"/>
      <c r="AI1" s="400"/>
      <c r="AJ1" s="401"/>
      <c r="AK1" s="407"/>
      <c r="AL1" s="404"/>
      <c r="AM1" s="404"/>
      <c r="AN1" s="404"/>
      <c r="AO1" s="399" t="s">
        <v>110</v>
      </c>
      <c r="AP1" s="400"/>
      <c r="AQ1" s="400"/>
      <c r="AR1" s="400"/>
      <c r="AS1" s="400"/>
      <c r="AT1" s="400"/>
      <c r="AU1" s="401"/>
      <c r="BR1" s="73" t="str">
        <f>Диагноз!A3</f>
        <v>a</v>
      </c>
      <c r="BS1" s="259" t="str">
        <f>Диагноз!B3</f>
        <v>Завьялов Э.П.</v>
      </c>
      <c r="BT1" s="238"/>
      <c r="BU1" s="238"/>
      <c r="BV1" s="238"/>
      <c r="BW1" s="238"/>
    </row>
    <row r="2" spans="9:75" ht="20.25" customHeight="1">
      <c r="I2" s="72"/>
      <c r="Z2" s="77"/>
      <c r="AA2" s="78"/>
      <c r="AB2" s="78"/>
      <c r="AC2" s="78"/>
      <c r="AD2" s="406" t="s">
        <v>114</v>
      </c>
      <c r="AE2" s="400"/>
      <c r="AF2" s="400"/>
      <c r="AG2" s="400"/>
      <c r="AH2" s="400"/>
      <c r="AI2" s="400"/>
      <c r="AJ2" s="401"/>
      <c r="AK2" s="407"/>
      <c r="AL2" s="404"/>
      <c r="AM2" s="404"/>
      <c r="AN2" s="404"/>
      <c r="AO2" s="402" t="s">
        <v>111</v>
      </c>
      <c r="AP2" s="402"/>
      <c r="AQ2" s="402"/>
      <c r="AR2" s="402"/>
      <c r="AS2" s="402"/>
      <c r="AT2" s="402"/>
      <c r="AU2" s="403"/>
      <c r="BR2" s="74" t="str">
        <f>Диагноз!A4</f>
        <v>b</v>
      </c>
      <c r="BS2" s="258" t="str">
        <f>Диагноз!B4</f>
        <v>Кузнецов Е.Д.</v>
      </c>
      <c r="BT2" s="257"/>
      <c r="BU2" s="257"/>
      <c r="BV2" s="257"/>
      <c r="BW2" s="257"/>
    </row>
    <row r="3" spans="9:75" ht="18.75" thickBot="1">
      <c r="I3" s="72"/>
      <c r="P3" s="72"/>
      <c r="Z3" s="407"/>
      <c r="AA3" s="404"/>
      <c r="AB3" s="404"/>
      <c r="AC3" s="404"/>
      <c r="AD3" s="406" t="s">
        <v>115</v>
      </c>
      <c r="AE3" s="400"/>
      <c r="AF3" s="400"/>
      <c r="AG3" s="400"/>
      <c r="AH3" s="400"/>
      <c r="AI3" s="400"/>
      <c r="AJ3" s="401"/>
      <c r="AK3" s="407"/>
      <c r="AL3" s="404"/>
      <c r="AM3" s="404"/>
      <c r="AN3" s="404"/>
      <c r="AO3" s="402" t="s">
        <v>112</v>
      </c>
      <c r="AP3" s="404"/>
      <c r="AQ3" s="404"/>
      <c r="AR3" s="404"/>
      <c r="AS3" s="404"/>
      <c r="AT3" s="404"/>
      <c r="AU3" s="405"/>
      <c r="BR3" s="75" t="str">
        <f>Диагноз!A5</f>
        <v>c</v>
      </c>
      <c r="BS3" s="260" t="str">
        <f>Диагноз!B5</f>
        <v>Стрельников А.И.</v>
      </c>
      <c r="BT3" s="239"/>
      <c r="BU3" s="239"/>
      <c r="BV3" s="239"/>
      <c r="BW3" s="239"/>
    </row>
    <row r="4" ht="29.25" customHeight="1"/>
    <row r="5" ht="27.75" customHeight="1">
      <c r="BD5" t="s">
        <v>309</v>
      </c>
    </row>
    <row r="6" spans="4:63" s="92" customFormat="1" ht="21.75" customHeight="1">
      <c r="D6" s="416" t="s">
        <v>98</v>
      </c>
      <c r="E6" s="416"/>
      <c r="F6" s="416"/>
      <c r="G6" s="416"/>
      <c r="H6" s="416" t="s">
        <v>99</v>
      </c>
      <c r="I6" s="416"/>
      <c r="J6" s="416"/>
      <c r="K6" s="416"/>
      <c r="L6" s="416" t="s">
        <v>100</v>
      </c>
      <c r="M6" s="416"/>
      <c r="N6" s="416"/>
      <c r="O6" s="416"/>
      <c r="P6" s="416" t="s">
        <v>101</v>
      </c>
      <c r="Q6" s="416"/>
      <c r="R6" s="416"/>
      <c r="S6" s="416"/>
      <c r="T6" s="417" t="s">
        <v>102</v>
      </c>
      <c r="U6" s="418"/>
      <c r="V6" s="418"/>
      <c r="W6" s="419"/>
      <c r="X6" s="416" t="s">
        <v>103</v>
      </c>
      <c r="Y6" s="416"/>
      <c r="Z6" s="416"/>
      <c r="AA6" s="416"/>
      <c r="AB6" s="416" t="s">
        <v>125</v>
      </c>
      <c r="AC6" s="416"/>
      <c r="AD6" s="416"/>
      <c r="AE6" s="416"/>
      <c r="AF6" s="416" t="s">
        <v>127</v>
      </c>
      <c r="AG6" s="416"/>
      <c r="AH6" s="416"/>
      <c r="AI6" s="416"/>
      <c r="AJ6" s="416" t="s">
        <v>129</v>
      </c>
      <c r="AK6" s="416"/>
      <c r="AL6" s="416"/>
      <c r="AM6" s="416"/>
      <c r="AN6" s="416" t="s">
        <v>104</v>
      </c>
      <c r="AO6" s="416"/>
      <c r="AP6" s="416"/>
      <c r="AQ6" s="416"/>
      <c r="AR6" s="420" t="s">
        <v>105</v>
      </c>
      <c r="AS6" s="421"/>
      <c r="AT6" s="421"/>
      <c r="AU6" s="422"/>
      <c r="AV6" s="416" t="s">
        <v>106</v>
      </c>
      <c r="AW6" s="416"/>
      <c r="AX6" s="416"/>
      <c r="AY6" s="416"/>
      <c r="AZ6" s="416" t="s">
        <v>107</v>
      </c>
      <c r="BA6" s="416"/>
      <c r="BB6" s="416"/>
      <c r="BC6" s="416"/>
      <c r="BD6" s="416" t="s">
        <v>108</v>
      </c>
      <c r="BE6" s="416"/>
      <c r="BF6" s="416"/>
      <c r="BG6" s="416"/>
      <c r="BH6" s="416" t="s">
        <v>109</v>
      </c>
      <c r="BI6" s="416"/>
      <c r="BJ6" s="416"/>
      <c r="BK6" s="416"/>
    </row>
    <row r="7" spans="3:63" ht="131.25" customHeight="1" thickBot="1">
      <c r="C7" s="43" t="s">
        <v>189</v>
      </c>
      <c r="D7" s="396" t="str">
        <f>Анкета!A27</f>
        <v>Ключевые технологии</v>
      </c>
      <c r="E7" s="70">
        <f>Анкета!D27</f>
        <v>0</v>
      </c>
      <c r="F7" s="70"/>
      <c r="G7" s="70"/>
      <c r="H7" s="396" t="str">
        <f>AJ7</f>
        <v>Инфраструктура </v>
      </c>
      <c r="I7" s="68"/>
      <c r="J7" s="68">
        <f>Анкета!C29</f>
        <v>0</v>
      </c>
      <c r="K7" s="68"/>
      <c r="L7" s="396" t="str">
        <f>AZ7</f>
        <v>Рентабельность\конкурентоспособность</v>
      </c>
      <c r="M7" s="69"/>
      <c r="N7" s="69"/>
      <c r="O7" s="69">
        <f>Анкета!E31</f>
        <v>0</v>
      </c>
      <c r="P7" s="396" t="str">
        <f>Анкета!A28</f>
        <v>Лояльность юзеров</v>
      </c>
      <c r="Q7" s="70"/>
      <c r="R7" s="70">
        <f>Анкета!D28</f>
        <v>0</v>
      </c>
      <c r="S7" s="70"/>
      <c r="T7" s="396" t="str">
        <f>D7</f>
        <v>Ключевые технологии</v>
      </c>
      <c r="U7" s="121"/>
      <c r="V7" s="121">
        <f>Анкета!C27</f>
        <v>0</v>
      </c>
      <c r="W7" s="121"/>
      <c r="X7" s="396" t="str">
        <f>AN7</f>
        <v>Аккупунктура</v>
      </c>
      <c r="Y7" s="69"/>
      <c r="Z7" s="69"/>
      <c r="AA7" s="69">
        <f>Анкета!E30</f>
        <v>0</v>
      </c>
      <c r="AB7" s="396" t="str">
        <f>Анкета!A29</f>
        <v>Инфраструктура </v>
      </c>
      <c r="AC7" s="122"/>
      <c r="AD7" s="123">
        <f>Анкета!D29</f>
        <v>0</v>
      </c>
      <c r="AE7" s="122"/>
      <c r="AF7" s="396" t="str">
        <f>AN7</f>
        <v>Аккупунктура</v>
      </c>
      <c r="AG7" s="68"/>
      <c r="AH7" s="68">
        <f>Анкета!C30</f>
        <v>0</v>
      </c>
      <c r="AI7" s="68"/>
      <c r="AJ7" s="396" t="str">
        <f>AB7</f>
        <v>Инфраструктура </v>
      </c>
      <c r="AK7" s="69"/>
      <c r="AL7" s="69">
        <f>Анкета!E29</f>
        <v>0</v>
      </c>
      <c r="AM7" s="69"/>
      <c r="AN7" s="396" t="str">
        <f>Анкета!A30</f>
        <v>Аккупунктура</v>
      </c>
      <c r="AO7" s="123"/>
      <c r="AP7" s="123">
        <f>Анкета!D30</f>
        <v>0</v>
      </c>
      <c r="AQ7" s="123"/>
      <c r="AR7" s="398" t="str">
        <f>L7</f>
        <v>Рентабельность\конкурентоспособность</v>
      </c>
      <c r="AS7" s="68"/>
      <c r="AT7" s="68">
        <f>Анкета!C31</f>
        <v>0</v>
      </c>
      <c r="AU7" s="68"/>
      <c r="AV7" s="396" t="str">
        <f>P7</f>
        <v>Лояльность юзеров</v>
      </c>
      <c r="AW7" s="69">
        <f>Анкета!E28</f>
        <v>0</v>
      </c>
      <c r="AX7" s="69"/>
      <c r="AY7" s="69"/>
      <c r="AZ7" s="396" t="str">
        <f>Анкета!A31</f>
        <v>Рентабельность\конкурентоспособность</v>
      </c>
      <c r="BA7" s="122"/>
      <c r="BB7" s="123"/>
      <c r="BC7" s="122">
        <f>Анкета!D31</f>
        <v>0</v>
      </c>
      <c r="BD7" s="396" t="str">
        <f>P7</f>
        <v>Лояльность юзеров</v>
      </c>
      <c r="BE7" s="68">
        <f>Анкета!C28</f>
        <v>0</v>
      </c>
      <c r="BF7" s="68"/>
      <c r="BG7" s="68"/>
      <c r="BH7" s="396" t="str">
        <f>D7</f>
        <v>Ключевые технологии</v>
      </c>
      <c r="BI7" s="69"/>
      <c r="BJ7" s="69">
        <f>Анкета!E27</f>
        <v>0</v>
      </c>
      <c r="BK7" s="69"/>
    </row>
    <row r="8" spans="3:63" ht="30.75" customHeight="1" thickBot="1">
      <c r="C8" s="43"/>
      <c r="D8" s="397"/>
      <c r="E8" s="86">
        <f>$B11</f>
        <v>0.9999</v>
      </c>
      <c r="F8" s="87">
        <f>$B19</f>
        <v>0.6</v>
      </c>
      <c r="G8" s="88">
        <f>$B27</f>
        <v>0.2</v>
      </c>
      <c r="H8" s="397"/>
      <c r="I8" s="86">
        <f>$B11</f>
        <v>0.9999</v>
      </c>
      <c r="J8" s="87">
        <f>$B19</f>
        <v>0.6</v>
      </c>
      <c r="K8" s="88">
        <f>$B27</f>
        <v>0.2</v>
      </c>
      <c r="L8" s="397"/>
      <c r="M8" s="86">
        <f>$B11</f>
        <v>0.9999</v>
      </c>
      <c r="N8" s="87">
        <f>$B19</f>
        <v>0.6</v>
      </c>
      <c r="O8" s="88">
        <f>$B27</f>
        <v>0.2</v>
      </c>
      <c r="P8" s="397"/>
      <c r="Q8" s="86">
        <f>$B11</f>
        <v>0.9999</v>
      </c>
      <c r="R8" s="87">
        <f>$B19</f>
        <v>0.6</v>
      </c>
      <c r="S8" s="88">
        <f>$B27</f>
        <v>0.2</v>
      </c>
      <c r="T8" s="397"/>
      <c r="U8" s="86">
        <f>$B11</f>
        <v>0.9999</v>
      </c>
      <c r="V8" s="87">
        <f>$B19</f>
        <v>0.6</v>
      </c>
      <c r="W8" s="88">
        <f>$B27</f>
        <v>0.2</v>
      </c>
      <c r="X8" s="397"/>
      <c r="Y8" s="86">
        <f>$B11</f>
        <v>0.9999</v>
      </c>
      <c r="Z8" s="87">
        <f>$B19</f>
        <v>0.6</v>
      </c>
      <c r="AA8" s="88">
        <f>$B27</f>
        <v>0.2</v>
      </c>
      <c r="AB8" s="397"/>
      <c r="AC8" s="86">
        <f>$B11</f>
        <v>0.9999</v>
      </c>
      <c r="AD8" s="87">
        <f>$B19</f>
        <v>0.6</v>
      </c>
      <c r="AE8" s="88">
        <f>$B27</f>
        <v>0.2</v>
      </c>
      <c r="AF8" s="397"/>
      <c r="AG8" s="86">
        <f>$B11</f>
        <v>0.9999</v>
      </c>
      <c r="AH8" s="87">
        <f>$B19</f>
        <v>0.6</v>
      </c>
      <c r="AI8" s="88">
        <f>$B27</f>
        <v>0.2</v>
      </c>
      <c r="AJ8" s="397"/>
      <c r="AK8" s="86">
        <f>$B11</f>
        <v>0.9999</v>
      </c>
      <c r="AL8" s="87">
        <f>$B19</f>
        <v>0.6</v>
      </c>
      <c r="AM8" s="88">
        <f>$B27</f>
        <v>0.2</v>
      </c>
      <c r="AN8" s="397"/>
      <c r="AO8" s="86">
        <f>$B11</f>
        <v>0.9999</v>
      </c>
      <c r="AP8" s="87">
        <f>$B19</f>
        <v>0.6</v>
      </c>
      <c r="AQ8" s="88">
        <f>$B27</f>
        <v>0.2</v>
      </c>
      <c r="AR8" s="397"/>
      <c r="AS8" s="86">
        <f>$B11</f>
        <v>0.9999</v>
      </c>
      <c r="AT8" s="87">
        <f>$B19</f>
        <v>0.6</v>
      </c>
      <c r="AU8" s="88">
        <f>$B27</f>
        <v>0.2</v>
      </c>
      <c r="AV8" s="397"/>
      <c r="AW8" s="86">
        <f>$B11</f>
        <v>0.9999</v>
      </c>
      <c r="AX8" s="87">
        <f>$B19</f>
        <v>0.6</v>
      </c>
      <c r="AY8" s="88">
        <f>$B27</f>
        <v>0.2</v>
      </c>
      <c r="AZ8" s="397"/>
      <c r="BA8" s="86">
        <f>$B11</f>
        <v>0.9999</v>
      </c>
      <c r="BB8" s="87">
        <f>$B19</f>
        <v>0.6</v>
      </c>
      <c r="BC8" s="88">
        <f>$B27</f>
        <v>0.2</v>
      </c>
      <c r="BD8" s="397"/>
      <c r="BE8" s="86">
        <f>$B11</f>
        <v>0.9999</v>
      </c>
      <c r="BF8" s="87">
        <f>$B19</f>
        <v>0.6</v>
      </c>
      <c r="BG8" s="88">
        <f>$B27</f>
        <v>0.2</v>
      </c>
      <c r="BH8" s="397"/>
      <c r="BI8" s="86">
        <f>$B11</f>
        <v>0.9999</v>
      </c>
      <c r="BJ8" s="87">
        <f>$B19</f>
        <v>0.6</v>
      </c>
      <c r="BK8" s="88">
        <f>$B27</f>
        <v>0.2</v>
      </c>
    </row>
    <row r="9" spans="4:63" s="240" customFormat="1" ht="40.5" customHeight="1" thickBot="1">
      <c r="D9" s="408" t="str">
        <f>CONCATENATE(O37," &amp; ",S37)</f>
        <v>Безопасность &amp; Самоуважение</v>
      </c>
      <c r="E9" s="409"/>
      <c r="F9" s="409"/>
      <c r="G9" s="410"/>
      <c r="H9" s="408" t="str">
        <f>CONCATENATE(S37," &amp; ",W37)</f>
        <v>Самоуважение &amp; Физиологические потребности</v>
      </c>
      <c r="I9" s="409"/>
      <c r="J9" s="409"/>
      <c r="K9" s="410"/>
      <c r="L9" s="408" t="str">
        <f>CONCATENATE(W37," &amp; ",AA37)</f>
        <v>Физиологические потребности &amp; Самоуважение</v>
      </c>
      <c r="M9" s="409"/>
      <c r="N9" s="409"/>
      <c r="O9" s="410"/>
      <c r="P9" s="408" t="str">
        <f>CONCATENATE(AA37," &amp; ",AE37)</f>
        <v>Самоуважение &amp; Физиологические потребности</v>
      </c>
      <c r="Q9" s="409"/>
      <c r="R9" s="409"/>
      <c r="S9" s="410"/>
      <c r="T9" s="413" t="str">
        <f>CONCATENATE(AE37," &amp; ",AI37)</f>
        <v>Физиологические потребности &amp; Самоактуализация</v>
      </c>
      <c r="U9" s="414"/>
      <c r="V9" s="414"/>
      <c r="W9" s="415"/>
      <c r="X9" s="408" t="str">
        <f>CONCATENATE(AI37," &amp; ",AM37)</f>
        <v>Самоактуализация &amp; Физиологические потребности</v>
      </c>
      <c r="Y9" s="409"/>
      <c r="Z9" s="409"/>
      <c r="AA9" s="410"/>
      <c r="AB9" s="408" t="str">
        <f>CONCATENATE(AM37," &amp; ",AQ37)</f>
        <v>Физиологические потребности &amp; Самоактуализация</v>
      </c>
      <c r="AC9" s="409"/>
      <c r="AD9" s="409"/>
      <c r="AE9" s="410"/>
      <c r="AF9" s="408" t="str">
        <f>CONCATENATE(AQ37," &amp; ",AU37)</f>
        <v>Самоактуализация &amp; Безопасность</v>
      </c>
      <c r="AG9" s="409"/>
      <c r="AH9" s="409"/>
      <c r="AI9" s="410"/>
      <c r="AJ9" s="408" t="str">
        <f>CONCATENATE(AU37," &amp; ",AY37)</f>
        <v>Безопасность &amp; Сопричастность</v>
      </c>
      <c r="AK9" s="409"/>
      <c r="AL9" s="409"/>
      <c r="AM9" s="410"/>
      <c r="AN9" s="408" t="str">
        <f>CONCATENATE(AY37," &amp; ",BC37)</f>
        <v>Сопричастность &amp; Безопасность</v>
      </c>
      <c r="AO9" s="409"/>
      <c r="AP9" s="409"/>
      <c r="AQ9" s="410"/>
      <c r="AR9" s="408" t="str">
        <f>CONCATENATE(BC37," &amp; ",BG37)</f>
        <v>Безопасность &amp; Самоуважение</v>
      </c>
      <c r="AS9" s="409"/>
      <c r="AT9" s="409"/>
      <c r="AU9" s="410"/>
      <c r="AV9" s="408" t="str">
        <f>CONCATENATE(BG37," &amp; ",BK37)</f>
        <v>Самоуважение &amp; КАПИТАЛИЗАЦИЯ</v>
      </c>
      <c r="AW9" s="409"/>
      <c r="AX9" s="409"/>
      <c r="AY9" s="410"/>
      <c r="AZ9" s="408" t="str">
        <f>CONCATENATE(BK37," &amp; ",BO37)</f>
        <v>КАПИТАЛИЗАЦИЯ &amp; Сопричастность</v>
      </c>
      <c r="BA9" s="409"/>
      <c r="BB9" s="409"/>
      <c r="BC9" s="410"/>
      <c r="BD9" s="408" t="str">
        <f>CONCATENATE(BO37," &amp; ",BS37)</f>
        <v>Сопричастность &amp; Сопричастность</v>
      </c>
      <c r="BE9" s="409"/>
      <c r="BF9" s="409"/>
      <c r="BG9" s="410"/>
      <c r="BH9" s="423" t="str">
        <f>CONCATENATE(BS37," &amp; ",BW37)</f>
        <v>Сопричастность &amp; Самоактуализация</v>
      </c>
      <c r="BI9" s="424"/>
      <c r="BJ9" s="424"/>
      <c r="BK9" s="425"/>
    </row>
    <row r="10" ht="18.75" customHeight="1"/>
    <row r="11" spans="1:2" ht="19.5" customHeight="1">
      <c r="A11" s="434" t="s">
        <v>321</v>
      </c>
      <c r="B11" s="437">
        <v>0.9999</v>
      </c>
    </row>
    <row r="12" spans="1:2" ht="19.5" customHeight="1">
      <c r="A12" s="435"/>
      <c r="B12" s="438"/>
    </row>
    <row r="13" spans="1:2" ht="19.5" customHeight="1">
      <c r="A13" s="435"/>
      <c r="B13" s="438"/>
    </row>
    <row r="14" spans="1:2" ht="19.5" customHeight="1">
      <c r="A14" s="435"/>
      <c r="B14" s="439"/>
    </row>
    <row r="15" spans="1:2" ht="19.5" customHeight="1">
      <c r="A15" s="435"/>
      <c r="B15" s="440">
        <v>0.8</v>
      </c>
    </row>
    <row r="16" spans="1:2" ht="19.5" customHeight="1">
      <c r="A16" s="435"/>
      <c r="B16" s="441"/>
    </row>
    <row r="17" spans="1:2" ht="19.5" customHeight="1">
      <c r="A17" s="435"/>
      <c r="B17" s="441"/>
    </row>
    <row r="18" spans="1:2" ht="19.5" customHeight="1">
      <c r="A18" s="435"/>
      <c r="B18" s="442"/>
    </row>
    <row r="19" spans="1:2" ht="19.5" customHeight="1">
      <c r="A19" s="435"/>
      <c r="B19" s="443">
        <v>0.6</v>
      </c>
    </row>
    <row r="20" spans="1:2" ht="19.5" customHeight="1">
      <c r="A20" s="435"/>
      <c r="B20" s="444"/>
    </row>
    <row r="21" spans="1:2" ht="19.5" customHeight="1">
      <c r="A21" s="435"/>
      <c r="B21" s="444"/>
    </row>
    <row r="22" spans="1:2" ht="19.5" customHeight="1">
      <c r="A22" s="435"/>
      <c r="B22" s="445"/>
    </row>
    <row r="23" spans="1:2" ht="19.5" customHeight="1">
      <c r="A23" s="435"/>
      <c r="B23" s="446">
        <v>0.4</v>
      </c>
    </row>
    <row r="24" spans="1:2" ht="19.5" customHeight="1">
      <c r="A24" s="435"/>
      <c r="B24" s="447"/>
    </row>
    <row r="25" spans="1:2" ht="19.5" customHeight="1">
      <c r="A25" s="435"/>
      <c r="B25" s="447"/>
    </row>
    <row r="26" spans="1:2" ht="19.5" customHeight="1">
      <c r="A26" s="435"/>
      <c r="B26" s="448"/>
    </row>
    <row r="27" spans="1:2" ht="19.5" customHeight="1">
      <c r="A27" s="435"/>
      <c r="B27" s="449">
        <v>0.2</v>
      </c>
    </row>
    <row r="28" spans="1:2" ht="19.5" customHeight="1">
      <c r="A28" s="435"/>
      <c r="B28" s="450"/>
    </row>
    <row r="29" spans="1:2" ht="19.5" customHeight="1">
      <c r="A29" s="435"/>
      <c r="B29" s="450"/>
    </row>
    <row r="30" spans="1:2" ht="19.5" customHeight="1">
      <c r="A30" s="436"/>
      <c r="B30" s="451"/>
    </row>
    <row r="31" ht="19.5" customHeight="1"/>
    <row r="32" ht="19.5" customHeight="1"/>
    <row r="33" ht="19.5" customHeight="1"/>
    <row r="34" ht="19.5" customHeight="1">
      <c r="Y34" s="45"/>
    </row>
    <row r="35" ht="12.75" customHeight="1"/>
    <row r="36" spans="15:78" s="91" customFormat="1" ht="28.5" customHeight="1" thickBot="1">
      <c r="O36" s="411" t="s">
        <v>154</v>
      </c>
      <c r="P36" s="411"/>
      <c r="Q36" s="411"/>
      <c r="R36" s="411"/>
      <c r="S36" s="412" t="s">
        <v>143</v>
      </c>
      <c r="T36" s="412"/>
      <c r="U36" s="412"/>
      <c r="V36" s="412"/>
      <c r="W36" s="412" t="s">
        <v>141</v>
      </c>
      <c r="X36" s="412"/>
      <c r="Y36" s="412"/>
      <c r="Z36" s="412"/>
      <c r="AA36" s="426" t="s">
        <v>140</v>
      </c>
      <c r="AB36" s="426"/>
      <c r="AC36" s="426"/>
      <c r="AD36" s="426"/>
      <c r="AE36" s="412" t="s">
        <v>130</v>
      </c>
      <c r="AF36" s="412"/>
      <c r="AG36" s="412"/>
      <c r="AH36" s="412"/>
      <c r="AI36" s="412" t="s">
        <v>182</v>
      </c>
      <c r="AJ36" s="412"/>
      <c r="AK36" s="412"/>
      <c r="AL36" s="412"/>
      <c r="AM36" s="411" t="s">
        <v>124</v>
      </c>
      <c r="AN36" s="411"/>
      <c r="AO36" s="411"/>
      <c r="AP36" s="411"/>
      <c r="AQ36" s="412" t="s">
        <v>126</v>
      </c>
      <c r="AR36" s="412"/>
      <c r="AS36" s="412"/>
      <c r="AT36" s="412"/>
      <c r="AU36" s="412" t="s">
        <v>128</v>
      </c>
      <c r="AV36" s="412"/>
      <c r="AW36" s="412"/>
      <c r="AX36" s="412"/>
      <c r="AY36" s="426" t="s">
        <v>181</v>
      </c>
      <c r="AZ36" s="426"/>
      <c r="BA36" s="426"/>
      <c r="BB36" s="426"/>
      <c r="BC36" s="412" t="s">
        <v>180</v>
      </c>
      <c r="BD36" s="412"/>
      <c r="BE36" s="412"/>
      <c r="BF36" s="412"/>
      <c r="BG36" s="412" t="s">
        <v>179</v>
      </c>
      <c r="BH36" s="412"/>
      <c r="BI36" s="412"/>
      <c r="BJ36" s="412"/>
      <c r="BK36" s="411" t="s">
        <v>178</v>
      </c>
      <c r="BL36" s="411"/>
      <c r="BM36" s="411"/>
      <c r="BN36" s="411"/>
      <c r="BO36" s="412" t="s">
        <v>158</v>
      </c>
      <c r="BP36" s="412"/>
      <c r="BQ36" s="412"/>
      <c r="BR36" s="412"/>
      <c r="BS36" s="412" t="s">
        <v>159</v>
      </c>
      <c r="BT36" s="412"/>
      <c r="BU36" s="412"/>
      <c r="BV36" s="412"/>
      <c r="BW36" s="426" t="s">
        <v>160</v>
      </c>
      <c r="BX36" s="426"/>
      <c r="BY36" s="426"/>
      <c r="BZ36" s="426"/>
    </row>
    <row r="37" spans="14:78" s="231" customFormat="1" ht="111.75" customHeight="1" thickBot="1">
      <c r="N37" s="241" t="s">
        <v>188</v>
      </c>
      <c r="O37" s="430" t="str">
        <f>Анкета!A21</f>
        <v>Безопасность</v>
      </c>
      <c r="P37" s="230"/>
      <c r="Q37" s="230">
        <f>Анкета!E21</f>
        <v>0</v>
      </c>
      <c r="R37" s="230"/>
      <c r="S37" s="394" t="str">
        <f>Анкета!A19</f>
        <v>Самоуважение</v>
      </c>
      <c r="T37" s="230"/>
      <c r="U37" s="230">
        <f>Анкета!D19</f>
        <v>0</v>
      </c>
      <c r="V37" s="230"/>
      <c r="W37" s="394" t="str">
        <f>Анкета!A22</f>
        <v>Физиологические потребности</v>
      </c>
      <c r="X37" s="230"/>
      <c r="Y37" s="230">
        <f>Анкета!C22</f>
        <v>0</v>
      </c>
      <c r="Z37" s="230"/>
      <c r="AA37" s="432" t="str">
        <f>Анкета!A19</f>
        <v>Самоуважение</v>
      </c>
      <c r="AB37" s="230"/>
      <c r="AC37" s="230">
        <f>Анкета!E19</f>
        <v>0</v>
      </c>
      <c r="AD37" s="230"/>
      <c r="AE37" s="394" t="str">
        <f>Анкета!A22</f>
        <v>Физиологические потребности</v>
      </c>
      <c r="AF37" s="230"/>
      <c r="AG37" s="230">
        <f>Анкета!D22</f>
        <v>0</v>
      </c>
      <c r="AH37" s="230"/>
      <c r="AI37" s="394" t="str">
        <f>Анкета!A18</f>
        <v>Самоактуализация</v>
      </c>
      <c r="AJ37" s="242"/>
      <c r="AK37" s="230">
        <f>Анкета!C18</f>
        <v>0</v>
      </c>
      <c r="AL37" s="230"/>
      <c r="AM37" s="394" t="str">
        <f>Анкета!A22</f>
        <v>Физиологические потребности</v>
      </c>
      <c r="AN37" s="230">
        <f>Анкета!E22</f>
        <v>0</v>
      </c>
      <c r="AO37" s="230"/>
      <c r="AP37" s="230"/>
      <c r="AQ37" s="394" t="str">
        <f>Анкета!A18</f>
        <v>Самоактуализация</v>
      </c>
      <c r="AR37" s="230"/>
      <c r="AS37" s="230">
        <f>Анкета!D18</f>
        <v>0</v>
      </c>
      <c r="AT37" s="230"/>
      <c r="AU37" s="394" t="str">
        <f>Анкета!A21</f>
        <v>Безопасность</v>
      </c>
      <c r="AV37" s="230"/>
      <c r="AW37" s="230"/>
      <c r="AX37" s="230">
        <f>Анкета!C21</f>
        <v>0</v>
      </c>
      <c r="AY37" s="394" t="str">
        <f>Анкета!A20</f>
        <v>Сопричастность</v>
      </c>
      <c r="AZ37" s="230"/>
      <c r="BA37" s="230">
        <f>Анкета!E20</f>
        <v>0</v>
      </c>
      <c r="BB37" s="230"/>
      <c r="BC37" s="394" t="str">
        <f>Анкета!A21</f>
        <v>Безопасность</v>
      </c>
      <c r="BD37" s="230">
        <f>Анкета!D21</f>
        <v>0</v>
      </c>
      <c r="BE37" s="230"/>
      <c r="BF37" s="230"/>
      <c r="BG37" s="394" t="str">
        <f>Анкета!A19</f>
        <v>Самоуважение</v>
      </c>
      <c r="BH37" s="230">
        <f>Анкета!C19</f>
        <v>0</v>
      </c>
      <c r="BI37" s="230"/>
      <c r="BJ37" s="230"/>
      <c r="BK37" s="394" t="s">
        <v>304</v>
      </c>
      <c r="BL37" s="230"/>
      <c r="BM37" s="230"/>
      <c r="BN37" s="230"/>
      <c r="BO37" s="394" t="str">
        <f>Анкета!A20</f>
        <v>Сопричастность</v>
      </c>
      <c r="BP37" s="230"/>
      <c r="BQ37" s="230">
        <f>Анкета!D20</f>
        <v>0</v>
      </c>
      <c r="BR37" s="230"/>
      <c r="BS37" s="394" t="str">
        <f>Анкета!A20</f>
        <v>Сопричастность</v>
      </c>
      <c r="BT37" s="230"/>
      <c r="BU37" s="230"/>
      <c r="BV37" s="230">
        <f>Анкета!C20</f>
        <v>0</v>
      </c>
      <c r="BW37" s="394" t="str">
        <f>Анкета!A18</f>
        <v>Самоактуализация</v>
      </c>
      <c r="BX37" s="230">
        <f>Анкета!E18</f>
        <v>0</v>
      </c>
      <c r="BY37" s="230"/>
      <c r="BZ37" s="230"/>
    </row>
    <row r="38" spans="15:78" ht="32.25" customHeight="1" thickBot="1">
      <c r="O38" s="431"/>
      <c r="P38" s="114">
        <f>$B11</f>
        <v>0.9999</v>
      </c>
      <c r="Q38" s="114">
        <f>$B19</f>
        <v>0.6</v>
      </c>
      <c r="R38" s="114">
        <f>$B27</f>
        <v>0.2</v>
      </c>
      <c r="S38" s="395"/>
      <c r="T38" s="114">
        <f>$B11</f>
        <v>0.9999</v>
      </c>
      <c r="U38" s="114">
        <f>$B19</f>
        <v>0.6</v>
      </c>
      <c r="V38" s="114">
        <f>$B27</f>
        <v>0.2</v>
      </c>
      <c r="W38" s="395"/>
      <c r="X38" s="114">
        <f>$B11</f>
        <v>0.9999</v>
      </c>
      <c r="Y38" s="114">
        <f>$B19</f>
        <v>0.6</v>
      </c>
      <c r="Z38" s="114">
        <f>$B27</f>
        <v>0.2</v>
      </c>
      <c r="AA38" s="433"/>
      <c r="AB38" s="114">
        <f>$B11</f>
        <v>0.9999</v>
      </c>
      <c r="AC38" s="114">
        <f>$B19</f>
        <v>0.6</v>
      </c>
      <c r="AD38" s="114">
        <f>$B27</f>
        <v>0.2</v>
      </c>
      <c r="AE38" s="395"/>
      <c r="AF38" s="114">
        <f>$B11</f>
        <v>0.9999</v>
      </c>
      <c r="AG38" s="114">
        <f>$B19</f>
        <v>0.6</v>
      </c>
      <c r="AH38" s="114">
        <f>$B27</f>
        <v>0.2</v>
      </c>
      <c r="AI38" s="395"/>
      <c r="AJ38" s="114">
        <f>$B11</f>
        <v>0.9999</v>
      </c>
      <c r="AK38" s="114">
        <f>$B19</f>
        <v>0.6</v>
      </c>
      <c r="AL38" s="114">
        <f>$B27</f>
        <v>0.2</v>
      </c>
      <c r="AM38" s="395"/>
      <c r="AN38" s="114">
        <f>$B11</f>
        <v>0.9999</v>
      </c>
      <c r="AO38" s="114">
        <f>$B19</f>
        <v>0.6</v>
      </c>
      <c r="AP38" s="114">
        <f>$B27</f>
        <v>0.2</v>
      </c>
      <c r="AQ38" s="395"/>
      <c r="AR38" s="114">
        <f>$B11</f>
        <v>0.9999</v>
      </c>
      <c r="AS38" s="114">
        <f>$B19</f>
        <v>0.6</v>
      </c>
      <c r="AT38" s="114">
        <f>$B27</f>
        <v>0.2</v>
      </c>
      <c r="AU38" s="395"/>
      <c r="AV38" s="114">
        <f>$B11</f>
        <v>0.9999</v>
      </c>
      <c r="AW38" s="114">
        <f>$B19</f>
        <v>0.6</v>
      </c>
      <c r="AX38" s="114">
        <f>$B27</f>
        <v>0.2</v>
      </c>
      <c r="AY38" s="395"/>
      <c r="AZ38" s="114">
        <f>$B11</f>
        <v>0.9999</v>
      </c>
      <c r="BA38" s="114">
        <f>$B19</f>
        <v>0.6</v>
      </c>
      <c r="BB38" s="114">
        <f>$B27</f>
        <v>0.2</v>
      </c>
      <c r="BC38" s="395"/>
      <c r="BD38" s="114">
        <f>$B11</f>
        <v>0.9999</v>
      </c>
      <c r="BE38" s="114">
        <f>$B19</f>
        <v>0.6</v>
      </c>
      <c r="BF38" s="114">
        <f>$B27</f>
        <v>0.2</v>
      </c>
      <c r="BG38" s="395"/>
      <c r="BH38" s="114">
        <f>$B11</f>
        <v>0.9999</v>
      </c>
      <c r="BI38" s="114">
        <f>$B19</f>
        <v>0.6</v>
      </c>
      <c r="BJ38" s="114">
        <f>$B27</f>
        <v>0.2</v>
      </c>
      <c r="BK38" s="395"/>
      <c r="BL38" s="114">
        <f>$B11</f>
        <v>0.9999</v>
      </c>
      <c r="BM38" s="114">
        <f>$B19</f>
        <v>0.6</v>
      </c>
      <c r="BN38" s="114">
        <f>$B27</f>
        <v>0.2</v>
      </c>
      <c r="BO38" s="395"/>
      <c r="BP38" s="114">
        <f>$B11</f>
        <v>0.9999</v>
      </c>
      <c r="BQ38" s="114">
        <f>$B19</f>
        <v>0.6</v>
      </c>
      <c r="BR38" s="114">
        <f>$B27</f>
        <v>0.2</v>
      </c>
      <c r="BS38" s="395"/>
      <c r="BT38" s="114">
        <f>$B11</f>
        <v>0.9999</v>
      </c>
      <c r="BU38" s="114">
        <f>$B19</f>
        <v>0.6</v>
      </c>
      <c r="BV38" s="114">
        <f>$B27</f>
        <v>0.2</v>
      </c>
      <c r="BW38" s="395"/>
      <c r="BX38" s="114">
        <f>$B11</f>
        <v>0.9999</v>
      </c>
      <c r="BY38" s="114">
        <f>$B19</f>
        <v>0.6</v>
      </c>
      <c r="BZ38" s="114">
        <f>$B27</f>
        <v>0.2</v>
      </c>
    </row>
    <row r="39" spans="15:78" s="44" customFormat="1" ht="18" customHeight="1" thickBot="1">
      <c r="O39" s="427" t="s">
        <v>287</v>
      </c>
      <c r="P39" s="428"/>
      <c r="Q39" s="428"/>
      <c r="R39" s="429"/>
      <c r="S39" s="427" t="s">
        <v>161</v>
      </c>
      <c r="T39" s="428"/>
      <c r="U39" s="428"/>
      <c r="V39" s="429"/>
      <c r="W39" s="427" t="s">
        <v>116</v>
      </c>
      <c r="X39" s="428"/>
      <c r="Y39" s="428"/>
      <c r="Z39" s="429"/>
      <c r="AA39" s="427" t="s">
        <v>117</v>
      </c>
      <c r="AB39" s="428"/>
      <c r="AC39" s="428"/>
      <c r="AD39" s="429"/>
      <c r="AE39" s="427" t="s">
        <v>146</v>
      </c>
      <c r="AF39" s="428"/>
      <c r="AG39" s="428"/>
      <c r="AH39" s="429"/>
      <c r="AI39" s="427" t="s">
        <v>118</v>
      </c>
      <c r="AJ39" s="428"/>
      <c r="AK39" s="428"/>
      <c r="AL39" s="429"/>
      <c r="AM39" s="427" t="s">
        <v>119</v>
      </c>
      <c r="AN39" s="428"/>
      <c r="AO39" s="428"/>
      <c r="AP39" s="429"/>
      <c r="AQ39" s="427" t="s">
        <v>147</v>
      </c>
      <c r="AR39" s="428"/>
      <c r="AS39" s="428"/>
      <c r="AT39" s="429"/>
      <c r="AU39" s="427" t="s">
        <v>120</v>
      </c>
      <c r="AV39" s="428"/>
      <c r="AW39" s="428"/>
      <c r="AX39" s="429"/>
      <c r="AY39" s="427" t="s">
        <v>121</v>
      </c>
      <c r="AZ39" s="428"/>
      <c r="BA39" s="428"/>
      <c r="BB39" s="429"/>
      <c r="BC39" s="427" t="s">
        <v>148</v>
      </c>
      <c r="BD39" s="428"/>
      <c r="BE39" s="428"/>
      <c r="BF39" s="429"/>
      <c r="BG39" s="427" t="s">
        <v>122</v>
      </c>
      <c r="BH39" s="428"/>
      <c r="BI39" s="428"/>
      <c r="BJ39" s="429"/>
      <c r="BK39" s="427" t="s">
        <v>123</v>
      </c>
      <c r="BL39" s="428"/>
      <c r="BM39" s="428"/>
      <c r="BN39" s="429"/>
      <c r="BO39" s="427" t="s">
        <v>162</v>
      </c>
      <c r="BP39" s="428"/>
      <c r="BQ39" s="428"/>
      <c r="BR39" s="429"/>
      <c r="BS39" s="427" t="s">
        <v>285</v>
      </c>
      <c r="BT39" s="428"/>
      <c r="BU39" s="428"/>
      <c r="BV39" s="429"/>
      <c r="BW39" s="427" t="s">
        <v>286</v>
      </c>
      <c r="BX39" s="428"/>
      <c r="BY39" s="428"/>
      <c r="BZ39" s="429"/>
    </row>
    <row r="41" ht="10.5" customHeight="1"/>
  </sheetData>
  <mergeCells count="109">
    <mergeCell ref="A11:A30"/>
    <mergeCell ref="BW36:BZ36"/>
    <mergeCell ref="BW37:BW38"/>
    <mergeCell ref="BW39:BZ39"/>
    <mergeCell ref="BS37:BS38"/>
    <mergeCell ref="B11:B14"/>
    <mergeCell ref="B15:B18"/>
    <mergeCell ref="B19:B22"/>
    <mergeCell ref="B23:B26"/>
    <mergeCell ref="B27:B30"/>
    <mergeCell ref="D6:G6"/>
    <mergeCell ref="BC39:BF39"/>
    <mergeCell ref="BG39:BJ39"/>
    <mergeCell ref="AY39:BB39"/>
    <mergeCell ref="AM39:AP39"/>
    <mergeCell ref="AQ39:AT39"/>
    <mergeCell ref="AI39:AL39"/>
    <mergeCell ref="W39:Z39"/>
    <mergeCell ref="AA39:AD39"/>
    <mergeCell ref="AU39:AX39"/>
    <mergeCell ref="Z3:AC3"/>
    <mergeCell ref="AN6:AQ6"/>
    <mergeCell ref="X6:AA6"/>
    <mergeCell ref="AB6:AE6"/>
    <mergeCell ref="AF6:AI6"/>
    <mergeCell ref="AK3:AN3"/>
    <mergeCell ref="BS36:BV36"/>
    <mergeCell ref="BS39:BV39"/>
    <mergeCell ref="BG36:BJ36"/>
    <mergeCell ref="BK36:BN36"/>
    <mergeCell ref="BK39:BN39"/>
    <mergeCell ref="BO36:BR36"/>
    <mergeCell ref="BO39:BR39"/>
    <mergeCell ref="BK37:BK38"/>
    <mergeCell ref="BO37:BO38"/>
    <mergeCell ref="O39:R39"/>
    <mergeCell ref="S39:V39"/>
    <mergeCell ref="AE36:AH36"/>
    <mergeCell ref="AA36:AD36"/>
    <mergeCell ref="W36:Z36"/>
    <mergeCell ref="AE39:AH39"/>
    <mergeCell ref="O37:O38"/>
    <mergeCell ref="S37:S38"/>
    <mergeCell ref="W37:W38"/>
    <mergeCell ref="AA37:AA38"/>
    <mergeCell ref="AZ6:BC6"/>
    <mergeCell ref="BD6:BG6"/>
    <mergeCell ref="BH6:BK6"/>
    <mergeCell ref="AV6:AY6"/>
    <mergeCell ref="BH9:BK9"/>
    <mergeCell ref="AZ9:BC9"/>
    <mergeCell ref="BD9:BG9"/>
    <mergeCell ref="AM36:AP36"/>
    <mergeCell ref="AV9:AY9"/>
    <mergeCell ref="BC36:BF36"/>
    <mergeCell ref="AY36:BB36"/>
    <mergeCell ref="AU36:AX36"/>
    <mergeCell ref="AQ36:AT36"/>
    <mergeCell ref="AR6:AU6"/>
    <mergeCell ref="AR9:AU9"/>
    <mergeCell ref="AJ9:AM9"/>
    <mergeCell ref="AN9:AQ9"/>
    <mergeCell ref="AI36:AL36"/>
    <mergeCell ref="AJ6:AM6"/>
    <mergeCell ref="AB9:AE9"/>
    <mergeCell ref="AF9:AI9"/>
    <mergeCell ref="X9:AA9"/>
    <mergeCell ref="X7:X8"/>
    <mergeCell ref="AB7:AB8"/>
    <mergeCell ref="H6:K6"/>
    <mergeCell ref="L6:O6"/>
    <mergeCell ref="P6:S6"/>
    <mergeCell ref="T6:W6"/>
    <mergeCell ref="H7:H8"/>
    <mergeCell ref="L7:L8"/>
    <mergeCell ref="P7:P8"/>
    <mergeCell ref="T7:T8"/>
    <mergeCell ref="D7:D8"/>
    <mergeCell ref="D9:G9"/>
    <mergeCell ref="O36:R36"/>
    <mergeCell ref="S36:V36"/>
    <mergeCell ref="H9:K9"/>
    <mergeCell ref="L9:O9"/>
    <mergeCell ref="P9:S9"/>
    <mergeCell ref="T9:W9"/>
    <mergeCell ref="AO1:AU1"/>
    <mergeCell ref="AO2:AU2"/>
    <mergeCell ref="AO3:AU3"/>
    <mergeCell ref="AD2:AJ2"/>
    <mergeCell ref="AD3:AJ3"/>
    <mergeCell ref="AK2:AN2"/>
    <mergeCell ref="AK1:AN1"/>
    <mergeCell ref="AD1:AJ1"/>
    <mergeCell ref="BH7:BH8"/>
    <mergeCell ref="AF7:AF8"/>
    <mergeCell ref="AJ7:AJ8"/>
    <mergeCell ref="AN7:AN8"/>
    <mergeCell ref="AR7:AR8"/>
    <mergeCell ref="AV7:AV8"/>
    <mergeCell ref="AZ7:AZ8"/>
    <mergeCell ref="BD7:BD8"/>
    <mergeCell ref="AE37:AE38"/>
    <mergeCell ref="AI37:AI38"/>
    <mergeCell ref="AM37:AM38"/>
    <mergeCell ref="AQ37:AQ38"/>
    <mergeCell ref="AU37:AU38"/>
    <mergeCell ref="AY37:AY38"/>
    <mergeCell ref="BC37:BC38"/>
    <mergeCell ref="BG37:BG38"/>
  </mergeCells>
  <printOptions horizontalCentered="1" verticalCentered="1"/>
  <pageMargins left="0.31496062992125984" right="0.31496062992125984" top="0.5511811023622047" bottom="0.7874015748031497" header="0.3937007874015748" footer="0.5118110236220472"/>
  <pageSetup cellComments="asDisplayed" fitToHeight="1" fitToWidth="1" horizontalDpi="600" verticalDpi="600" orientation="landscape" paperSize="8" scale="47" r:id="rId4"/>
  <headerFooter alignWithMargins="0">
    <oddHeader>&amp;R&amp;"Arial Cyr,курсив"&amp;11&amp;UКонфиденциально</oddHeader>
    <oddFooter>&amp;L(C) Сайфуллин Н.Ф.&amp;C&amp;D      &amp;T&amp;R&amp;Z&amp;F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V194"/>
  <sheetViews>
    <sheetView tabSelected="1" zoomScale="75" zoomScaleNormal="75" workbookViewId="0" topLeftCell="A1">
      <selection activeCell="A1" sqref="A1"/>
    </sheetView>
  </sheetViews>
  <sheetFormatPr defaultColWidth="9.00390625" defaultRowHeight="12.75" outlineLevelRow="2" outlineLevelCol="1"/>
  <cols>
    <col min="1" max="1" width="4.00390625" style="4" customWidth="1"/>
    <col min="2" max="2" width="4.00390625" style="5" customWidth="1"/>
    <col min="3" max="3" width="5.375" style="5" customWidth="1"/>
    <col min="4" max="4" width="3.875" style="5" customWidth="1"/>
    <col min="5" max="14" width="4.00390625" style="5" customWidth="1"/>
    <col min="15" max="15" width="5.25390625" style="5" customWidth="1"/>
    <col min="16" max="16" width="38.375" style="106" customWidth="1"/>
    <col min="17" max="17" width="4.875" style="149" customWidth="1" outlineLevel="1"/>
    <col min="18" max="18" width="5.875" style="243" customWidth="1" outlineLevel="1"/>
    <col min="19" max="19" width="5.00390625" style="244" customWidth="1"/>
    <col min="20" max="20" width="4.625" style="245" customWidth="1"/>
    <col min="21" max="21" width="19.125" style="246" customWidth="1"/>
    <col min="22" max="22" width="4.625" style="246" customWidth="1"/>
    <col min="23" max="16384" width="9.125" style="246" customWidth="1"/>
  </cols>
  <sheetData>
    <row r="1" spans="5:9" ht="15">
      <c r="E1" s="474" t="s">
        <v>163</v>
      </c>
      <c r="F1" s="475"/>
      <c r="G1" s="475"/>
      <c r="H1" s="475"/>
      <c r="I1" s="476"/>
    </row>
    <row r="2" spans="1:16" ht="37.5" customHeight="1">
      <c r="A2" s="6"/>
      <c r="B2" s="7"/>
      <c r="C2" s="7"/>
      <c r="D2" s="7"/>
      <c r="E2" s="107" t="str">
        <f>'[1]Анкета'!A22</f>
        <v>Физиологические потребности</v>
      </c>
      <c r="F2" s="107" t="str">
        <f>'[1]Анкета'!A21</f>
        <v>Безопасность</v>
      </c>
      <c r="G2" s="107" t="str">
        <f>'[1]Анкета'!A20</f>
        <v>Сопричастность</v>
      </c>
      <c r="H2" s="107" t="str">
        <f>'[1]Анкета'!A19</f>
        <v>Самоуважение</v>
      </c>
      <c r="I2" s="107" t="str">
        <f>'[1]Анкета'!A18</f>
        <v>Самоактуализация</v>
      </c>
      <c r="P2" s="108"/>
    </row>
    <row r="3" spans="1:9" ht="15">
      <c r="A3" s="109" t="s">
        <v>132</v>
      </c>
      <c r="B3" s="477" t="str">
        <f>Анкета!C12</f>
        <v>Завьялов Э.П.</v>
      </c>
      <c r="C3" s="478"/>
      <c r="D3" s="479"/>
      <c r="E3" s="8"/>
      <c r="F3" s="8"/>
      <c r="G3" s="8"/>
      <c r="H3" s="8"/>
      <c r="I3" s="8"/>
    </row>
    <row r="4" spans="1:9" ht="15">
      <c r="A4" s="109" t="s">
        <v>133</v>
      </c>
      <c r="B4" s="465" t="str">
        <f>Анкета!C6</f>
        <v>Кузнецов Е.Д.</v>
      </c>
      <c r="C4" s="466"/>
      <c r="D4" s="467"/>
      <c r="E4" s="8"/>
      <c r="F4" s="8"/>
      <c r="G4" s="8"/>
      <c r="H4" s="8"/>
      <c r="I4" s="8"/>
    </row>
    <row r="5" spans="1:20" ht="15">
      <c r="A5" s="109" t="s">
        <v>134</v>
      </c>
      <c r="B5" s="468" t="str">
        <f>Анкета!C13</f>
        <v>Стрельников А.И.</v>
      </c>
      <c r="C5" s="469"/>
      <c r="D5" s="470"/>
      <c r="E5" s="41"/>
      <c r="F5" s="8"/>
      <c r="G5" s="8"/>
      <c r="H5" s="8"/>
      <c r="I5" s="8"/>
      <c r="T5" s="247"/>
    </row>
    <row r="6" ht="15" outlineLevel="1">
      <c r="T6" s="247"/>
    </row>
    <row r="7" spans="17:20" ht="33" customHeight="1" outlineLevel="1" thickBot="1">
      <c r="Q7" s="459" t="s">
        <v>288</v>
      </c>
      <c r="R7" s="460"/>
      <c r="S7" s="461"/>
      <c r="T7" s="247"/>
    </row>
    <row r="8" spans="1:20" s="247" customFormat="1" ht="43.5" customHeight="1" hidden="1" outlineLevel="2" thickBot="1">
      <c r="A8" s="471" t="s">
        <v>307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3"/>
      <c r="Q8" s="265" t="s">
        <v>311</v>
      </c>
      <c r="R8" s="266" t="s">
        <v>297</v>
      </c>
      <c r="S8" s="267" t="s">
        <v>310</v>
      </c>
      <c r="T8" s="248" t="s">
        <v>64</v>
      </c>
    </row>
    <row r="9" spans="1:20" s="110" customFormat="1" ht="29.25" customHeight="1" collapsed="1">
      <c r="A9" s="464" t="s">
        <v>84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278" t="str">
        <f>B3</f>
        <v>Завьялов Э.П.</v>
      </c>
      <c r="R9" s="279" t="str">
        <f>B4</f>
        <v>Кузнецов Е.Д.</v>
      </c>
      <c r="S9" s="280" t="str">
        <f>B5</f>
        <v>Стрельников А.И.</v>
      </c>
      <c r="T9" s="169"/>
    </row>
    <row r="10" spans="1:21" s="110" customFormat="1" ht="29.25" customHeight="1" outlineLevel="1" thickBot="1">
      <c r="A10" s="96" t="s">
        <v>154</v>
      </c>
      <c r="B10" s="97"/>
      <c r="C10" s="97"/>
      <c r="D10" s="97"/>
      <c r="E10" s="97"/>
      <c r="F10" s="97"/>
      <c r="G10" s="97"/>
      <c r="H10" s="97"/>
      <c r="I10" s="115"/>
      <c r="J10" s="97"/>
      <c r="K10" s="97"/>
      <c r="L10" s="97"/>
      <c r="M10" s="97"/>
      <c r="N10" s="97"/>
      <c r="O10" s="97"/>
      <c r="P10" s="126">
        <f>ДревоПр!P37</f>
        <v>0</v>
      </c>
      <c r="Q10" s="150"/>
      <c r="S10" s="462"/>
      <c r="T10" s="169"/>
      <c r="U10" s="234" t="str">
        <f ca="1">OFFSET(ДревоПр!$O$37,0,4*(V11-1))</f>
        <v>Безопасность</v>
      </c>
    </row>
    <row r="11" spans="1:22" s="110" customFormat="1" ht="29.25" customHeight="1" outlineLevel="1" thickBot="1">
      <c r="A11" s="96" t="s">
        <v>153</v>
      </c>
      <c r="B11" s="97"/>
      <c r="C11" s="97"/>
      <c r="D11" s="97"/>
      <c r="E11" s="97"/>
      <c r="F11" s="97"/>
      <c r="G11" s="97"/>
      <c r="H11" s="116"/>
      <c r="I11" s="97"/>
      <c r="J11" s="97"/>
      <c r="K11" s="97"/>
      <c r="L11" s="97"/>
      <c r="M11" s="97"/>
      <c r="N11" s="97"/>
      <c r="O11" s="97"/>
      <c r="P11" s="126">
        <f>ДревоПр!E7</f>
        <v>0</v>
      </c>
      <c r="Q11" s="150"/>
      <c r="S11" s="462"/>
      <c r="T11" s="169"/>
      <c r="U11" s="249" t="str">
        <f>U73</f>
        <v>Ключевые технологии</v>
      </c>
      <c r="V11" s="232">
        <v>1</v>
      </c>
    </row>
    <row r="12" spans="1:20" s="110" customFormat="1" ht="29.25" customHeight="1" outlineLevel="1">
      <c r="A12" s="96" t="str">
        <f>B14</f>
        <v>Fc-2</v>
      </c>
      <c r="B12" s="97"/>
      <c r="C12" s="97"/>
      <c r="D12" s="97"/>
      <c r="E12" s="97"/>
      <c r="F12" s="97"/>
      <c r="G12" s="97"/>
      <c r="H12" s="117"/>
      <c r="I12" s="97"/>
      <c r="J12" s="97"/>
      <c r="K12" s="97"/>
      <c r="L12" s="97"/>
      <c r="M12" s="97"/>
      <c r="N12" s="97"/>
      <c r="O12" s="97"/>
      <c r="P12" s="126">
        <f>P14</f>
        <v>0</v>
      </c>
      <c r="Q12" s="151"/>
      <c r="S12" s="462"/>
      <c r="T12" s="169"/>
    </row>
    <row r="13" spans="1:20" s="111" customFormat="1" ht="39" customHeigh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268"/>
      <c r="R13" s="272"/>
      <c r="S13" s="275"/>
      <c r="T13" s="170" t="e">
        <f>GEOMEAN(Q13:S13)</f>
        <v>#NUM!</v>
      </c>
    </row>
    <row r="14" spans="1:21" s="247" customFormat="1" ht="15.75" outlineLevel="1" thickBot="1">
      <c r="A14" s="96"/>
      <c r="B14" s="97" t="s">
        <v>143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127">
        <f>ДревоПр!T37</f>
        <v>0</v>
      </c>
      <c r="Q14" s="269"/>
      <c r="R14" s="273"/>
      <c r="S14" s="463"/>
      <c r="T14" s="245"/>
      <c r="U14" s="234" t="str">
        <f ca="1">OFFSET(ДревоПр!$O$37,0,4*(V15-1))</f>
        <v>Самоуважение</v>
      </c>
    </row>
    <row r="15" spans="1:22" s="247" customFormat="1" ht="15.75" customHeight="1" outlineLevel="1" thickBot="1">
      <c r="A15" s="96"/>
      <c r="B15" s="97" t="s">
        <v>142</v>
      </c>
      <c r="C15" s="9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127">
        <f>ДревоПр!I7</f>
        <v>0</v>
      </c>
      <c r="Q15" s="268"/>
      <c r="R15" s="273"/>
      <c r="S15" s="463"/>
      <c r="T15" s="245"/>
      <c r="U15" s="249" t="str">
        <f>U77</f>
        <v>Инфраструктура </v>
      </c>
      <c r="V15" s="233">
        <f>V11+1</f>
        <v>2</v>
      </c>
    </row>
    <row r="16" spans="1:20" s="247" customFormat="1" ht="15" outlineLevel="1">
      <c r="A16" s="96"/>
      <c r="B16" s="97" t="str">
        <f>C18</f>
        <v>Fa-2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127">
        <f>P18</f>
        <v>0</v>
      </c>
      <c r="Q16" s="270"/>
      <c r="R16" s="273"/>
      <c r="S16" s="463"/>
      <c r="T16" s="245"/>
    </row>
    <row r="17" spans="1:20" ht="30" customHeight="1">
      <c r="A17" s="452"/>
      <c r="B17" s="452"/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268"/>
      <c r="R17" s="274"/>
      <c r="S17" s="276"/>
      <c r="T17" s="170" t="e">
        <f>GEOMEAN(Q17:S17)</f>
        <v>#NUM!</v>
      </c>
    </row>
    <row r="18" spans="1:21" s="247" customFormat="1" ht="29.25" outlineLevel="1" thickBot="1">
      <c r="A18" s="96"/>
      <c r="B18" s="97"/>
      <c r="C18" s="97" t="s">
        <v>141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8"/>
      <c r="P18" s="127">
        <f>ДревоПр!X37</f>
        <v>0</v>
      </c>
      <c r="Q18" s="269"/>
      <c r="R18" s="273"/>
      <c r="S18" s="277"/>
      <c r="T18" s="245"/>
      <c r="U18" s="234" t="str">
        <f ca="1">OFFSET(ДревоПр!$O$37,0,4*(V19-1))</f>
        <v>Физиологические потребности</v>
      </c>
    </row>
    <row r="19" spans="1:22" s="247" customFormat="1" ht="13.5" customHeight="1" outlineLevel="1" thickBot="1">
      <c r="A19" s="96"/>
      <c r="B19" s="97"/>
      <c r="C19" s="100" t="s">
        <v>139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127">
        <f>ДревоПр!M$7</f>
        <v>0</v>
      </c>
      <c r="Q19" s="268"/>
      <c r="R19" s="273"/>
      <c r="S19" s="277"/>
      <c r="T19" s="245"/>
      <c r="U19" s="249" t="str">
        <f>U81</f>
        <v>Рентабельность\конкурентоспособность</v>
      </c>
      <c r="V19" s="233">
        <f>V15+1</f>
        <v>3</v>
      </c>
    </row>
    <row r="20" spans="1:20" s="247" customFormat="1" ht="15" outlineLevel="1">
      <c r="A20" s="96"/>
      <c r="B20" s="97"/>
      <c r="C20" s="97" t="str">
        <f>D22</f>
        <v>Fb-1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127">
        <f>P22</f>
        <v>0</v>
      </c>
      <c r="Q20" s="270"/>
      <c r="R20" s="273"/>
      <c r="S20" s="277"/>
      <c r="T20" s="245"/>
    </row>
    <row r="21" spans="1:20" ht="26.25" customHeight="1">
      <c r="A21" s="452"/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268"/>
      <c r="R21" s="274"/>
      <c r="S21" s="276"/>
      <c r="T21" s="170" t="e">
        <f>GEOMEAN(Q21:S21)</f>
        <v>#NUM!</v>
      </c>
    </row>
    <row r="22" spans="1:21" s="247" customFormat="1" ht="15.75" outlineLevel="1" thickBot="1">
      <c r="A22" s="96"/>
      <c r="B22" s="97"/>
      <c r="C22" s="97"/>
      <c r="D22" s="97" t="s">
        <v>140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127">
        <f>ДревоПр!AB37</f>
        <v>0</v>
      </c>
      <c r="Q22" s="269"/>
      <c r="R22" s="273"/>
      <c r="S22" s="277"/>
      <c r="T22" s="245"/>
      <c r="U22" s="234" t="str">
        <f ca="1">OFFSET(ДревоПр!$O$37,0,4*(V23-1))</f>
        <v>Самоуважение</v>
      </c>
    </row>
    <row r="23" spans="1:22" s="247" customFormat="1" ht="15.75" outlineLevel="1" thickBot="1">
      <c r="A23" s="96"/>
      <c r="B23" s="97"/>
      <c r="C23" s="97"/>
      <c r="D23" s="97" t="s">
        <v>164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127">
        <f>ДревоПр!Q7</f>
        <v>0</v>
      </c>
      <c r="Q23" s="268"/>
      <c r="R23" s="273"/>
      <c r="S23" s="277"/>
      <c r="T23" s="245"/>
      <c r="U23" s="249" t="str">
        <f>U85</f>
        <v>Лояльность юзеров</v>
      </c>
      <c r="V23" s="233">
        <f>V19+1</f>
        <v>4</v>
      </c>
    </row>
    <row r="24" spans="1:20" s="247" customFormat="1" ht="15" outlineLevel="1">
      <c r="A24" s="96"/>
      <c r="B24" s="97"/>
      <c r="C24" s="97"/>
      <c r="D24" s="97" t="str">
        <f>E26</f>
        <v>Fc-1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127">
        <f>P26</f>
        <v>0</v>
      </c>
      <c r="Q24" s="270"/>
      <c r="R24" s="273"/>
      <c r="S24" s="277"/>
      <c r="T24" s="245"/>
    </row>
    <row r="25" spans="1:20" ht="37.5" customHeight="1">
      <c r="A25" s="452"/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268"/>
      <c r="R25" s="274"/>
      <c r="S25" s="276"/>
      <c r="T25" s="170" t="e">
        <f>GEOMEAN(Q25:S25)</f>
        <v>#NUM!</v>
      </c>
    </row>
    <row r="26" spans="1:21" ht="29.25" outlineLevel="1" thickBot="1">
      <c r="A26" s="26"/>
      <c r="B26" s="27"/>
      <c r="C26" s="27"/>
      <c r="D26" s="27"/>
      <c r="E26" s="27" t="s">
        <v>165</v>
      </c>
      <c r="F26" s="27"/>
      <c r="G26" s="27"/>
      <c r="H26" s="27"/>
      <c r="I26" s="27"/>
      <c r="J26" s="27"/>
      <c r="K26" s="27"/>
      <c r="L26" s="27"/>
      <c r="M26" s="27"/>
      <c r="N26" s="27"/>
      <c r="O26" s="93"/>
      <c r="P26" s="128">
        <f>ДревоПр!AF37</f>
        <v>0</v>
      </c>
      <c r="Q26" s="269"/>
      <c r="R26" s="273"/>
      <c r="S26" s="277"/>
      <c r="U26" s="234" t="str">
        <f ca="1">OFFSET(ДревоПр!$O$37,0,4*(V27-1))</f>
        <v>Физиологические потребности</v>
      </c>
    </row>
    <row r="27" spans="1:22" ht="26.25" outlineLevel="1" thickBot="1">
      <c r="A27" s="26"/>
      <c r="B27" s="27"/>
      <c r="C27" s="28"/>
      <c r="D27" s="27"/>
      <c r="E27" s="27" t="s">
        <v>166</v>
      </c>
      <c r="F27" s="27"/>
      <c r="G27" s="27"/>
      <c r="H27" s="27"/>
      <c r="I27" s="27"/>
      <c r="J27" s="27"/>
      <c r="K27" s="27"/>
      <c r="L27" s="27"/>
      <c r="M27" s="27"/>
      <c r="N27" s="27"/>
      <c r="O27" s="93"/>
      <c r="P27" s="127">
        <f>ДревоПр!U$7</f>
        <v>0</v>
      </c>
      <c r="Q27" s="268"/>
      <c r="R27" s="273"/>
      <c r="S27" s="277"/>
      <c r="U27" s="249" t="str">
        <f>U89</f>
        <v>Ключевые технологии</v>
      </c>
      <c r="V27" s="233">
        <f>V23+1</f>
        <v>5</v>
      </c>
    </row>
    <row r="28" spans="1:19" ht="15" outlineLevel="1">
      <c r="A28" s="26"/>
      <c r="B28" s="27"/>
      <c r="C28" s="27"/>
      <c r="D28" s="27"/>
      <c r="E28" s="27" t="str">
        <f>F30</f>
        <v>Fa-1</v>
      </c>
      <c r="F28" s="27"/>
      <c r="G28" s="27"/>
      <c r="H28" s="27"/>
      <c r="I28" s="27"/>
      <c r="J28" s="27"/>
      <c r="K28" s="27"/>
      <c r="L28" s="27"/>
      <c r="M28" s="27"/>
      <c r="N28" s="27"/>
      <c r="O28" s="93"/>
      <c r="P28" s="128">
        <f>P30</f>
        <v>0</v>
      </c>
      <c r="Q28" s="270"/>
      <c r="R28" s="273"/>
      <c r="S28" s="277"/>
    </row>
    <row r="29" spans="1:20" ht="28.5" customHeight="1">
      <c r="A29" s="452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268"/>
      <c r="R29" s="274"/>
      <c r="S29" s="276"/>
      <c r="T29" s="170" t="e">
        <f>GEOMEAN(Q29:S29)</f>
        <v>#NUM!</v>
      </c>
    </row>
    <row r="30" spans="1:21" ht="29.25" outlineLevel="1" thickBot="1">
      <c r="A30" s="26"/>
      <c r="B30" s="27"/>
      <c r="C30" s="27"/>
      <c r="D30" s="27"/>
      <c r="E30" s="27"/>
      <c r="F30" s="27" t="s">
        <v>167</v>
      </c>
      <c r="G30" s="27"/>
      <c r="H30" s="27"/>
      <c r="I30" s="27"/>
      <c r="J30" s="27"/>
      <c r="K30" s="27"/>
      <c r="L30" s="27"/>
      <c r="M30" s="27"/>
      <c r="N30" s="27"/>
      <c r="O30" s="93"/>
      <c r="P30" s="128">
        <f>ДревоПр!AJ37</f>
        <v>0</v>
      </c>
      <c r="Q30" s="269"/>
      <c r="R30" s="273"/>
      <c r="S30" s="277"/>
      <c r="U30" s="234" t="str">
        <f ca="1">OFFSET(ДревоПр!$O$37,0,4*(V31-1))</f>
        <v>Самоактуализация</v>
      </c>
    </row>
    <row r="31" spans="1:22" ht="15.75" outlineLevel="1" thickBot="1">
      <c r="A31" s="26"/>
      <c r="B31" s="27"/>
      <c r="C31" s="28"/>
      <c r="D31" s="27"/>
      <c r="E31" s="27"/>
      <c r="F31" s="27" t="s">
        <v>168</v>
      </c>
      <c r="G31" s="27"/>
      <c r="H31" s="27"/>
      <c r="I31" s="27"/>
      <c r="J31" s="27"/>
      <c r="K31" s="27"/>
      <c r="L31" s="27"/>
      <c r="M31" s="27"/>
      <c r="N31" s="27"/>
      <c r="O31" s="93"/>
      <c r="P31" s="127">
        <f>ДревоПр!Y$7</f>
        <v>0</v>
      </c>
      <c r="Q31" s="268"/>
      <c r="R31" s="273"/>
      <c r="S31" s="277"/>
      <c r="U31" s="249" t="str">
        <f>U93</f>
        <v>Аккупунктура</v>
      </c>
      <c r="V31" s="233">
        <f>V27+1</f>
        <v>6</v>
      </c>
    </row>
    <row r="32" spans="1:19" ht="18" customHeight="1" outlineLevel="1">
      <c r="A32" s="26"/>
      <c r="B32" s="27"/>
      <c r="C32" s="27"/>
      <c r="D32" s="27"/>
      <c r="E32" s="27"/>
      <c r="F32" s="27" t="str">
        <f>G34</f>
        <v>Fb</v>
      </c>
      <c r="G32" s="27"/>
      <c r="H32" s="27"/>
      <c r="I32" s="27"/>
      <c r="J32" s="27"/>
      <c r="K32" s="27"/>
      <c r="L32" s="27"/>
      <c r="M32" s="27"/>
      <c r="N32" s="27"/>
      <c r="O32" s="93"/>
      <c r="P32" s="128">
        <f>P34</f>
        <v>0</v>
      </c>
      <c r="Q32" s="270"/>
      <c r="R32" s="273"/>
      <c r="S32" s="277"/>
    </row>
    <row r="33" spans="1:20" ht="30" customHeight="1">
      <c r="A33" s="452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268"/>
      <c r="R33" s="274"/>
      <c r="S33" s="276"/>
      <c r="T33" s="170" t="e">
        <f>GEOMEAN(Q33:S33)</f>
        <v>#NUM!</v>
      </c>
    </row>
    <row r="34" spans="1:21" ht="17.25" customHeight="1" outlineLevel="1" thickBot="1">
      <c r="A34" s="26"/>
      <c r="B34" s="27"/>
      <c r="C34" s="27"/>
      <c r="D34" s="27"/>
      <c r="E34" s="27"/>
      <c r="F34" s="27"/>
      <c r="G34" s="27" t="s">
        <v>124</v>
      </c>
      <c r="H34" s="27"/>
      <c r="I34" s="27"/>
      <c r="J34" s="27"/>
      <c r="K34" s="27"/>
      <c r="L34" s="27"/>
      <c r="M34" s="27"/>
      <c r="N34" s="27"/>
      <c r="O34" s="93"/>
      <c r="P34" s="128">
        <f>ДревоПр!AN37</f>
        <v>0</v>
      </c>
      <c r="Q34" s="269"/>
      <c r="R34" s="273"/>
      <c r="S34" s="277"/>
      <c r="U34" s="234" t="str">
        <f ca="1">OFFSET(ДревоПр!$O$37,0,4*(V35-1))</f>
        <v>Физиологические потребности</v>
      </c>
    </row>
    <row r="35" spans="1:22" ht="24.75" customHeight="1" outlineLevel="1" thickBot="1">
      <c r="A35" s="26"/>
      <c r="B35" s="27"/>
      <c r="C35" s="28"/>
      <c r="D35" s="27"/>
      <c r="E35" s="27"/>
      <c r="F35" s="27"/>
      <c r="G35" s="27" t="s">
        <v>125</v>
      </c>
      <c r="H35" s="27"/>
      <c r="I35" s="27"/>
      <c r="J35" s="27"/>
      <c r="K35" s="27"/>
      <c r="L35" s="27"/>
      <c r="M35" s="27"/>
      <c r="N35" s="27"/>
      <c r="O35" s="93"/>
      <c r="P35" s="127">
        <f>ДревоПр!AC$7</f>
        <v>0</v>
      </c>
      <c r="Q35" s="268"/>
      <c r="R35" s="273"/>
      <c r="S35" s="277"/>
      <c r="U35" s="249" t="str">
        <f>U97</f>
        <v>Инфраструктура </v>
      </c>
      <c r="V35" s="233">
        <f>V31+1</f>
        <v>7</v>
      </c>
    </row>
    <row r="36" spans="1:19" ht="15" outlineLevel="1">
      <c r="A36" s="26"/>
      <c r="B36" s="27"/>
      <c r="C36" s="27"/>
      <c r="D36" s="27"/>
      <c r="E36" s="27"/>
      <c r="F36" s="27"/>
      <c r="G36" s="27" t="str">
        <f>H38</f>
        <v>Fc</v>
      </c>
      <c r="H36" s="27"/>
      <c r="I36" s="27"/>
      <c r="J36" s="27"/>
      <c r="K36" s="27"/>
      <c r="L36" s="27"/>
      <c r="M36" s="27"/>
      <c r="N36" s="27"/>
      <c r="O36" s="93"/>
      <c r="P36" s="128">
        <f>P38</f>
        <v>0</v>
      </c>
      <c r="Q36" s="270"/>
      <c r="R36" s="273"/>
      <c r="S36" s="277"/>
    </row>
    <row r="37" spans="1:20" ht="37.5" customHeight="1">
      <c r="A37" s="452"/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268"/>
      <c r="R37" s="274"/>
      <c r="S37" s="276"/>
      <c r="T37" s="170" t="e">
        <f>GEOMEAN(Q37:S37)</f>
        <v>#NUM!</v>
      </c>
    </row>
    <row r="38" spans="1:21" ht="18" customHeight="1" outlineLevel="1" thickBot="1">
      <c r="A38" s="26"/>
      <c r="B38" s="27"/>
      <c r="C38" s="27"/>
      <c r="D38" s="27"/>
      <c r="E38" s="27"/>
      <c r="F38" s="27"/>
      <c r="G38" s="27"/>
      <c r="H38" s="27" t="s">
        <v>126</v>
      </c>
      <c r="I38" s="27"/>
      <c r="J38" s="27"/>
      <c r="K38" s="27"/>
      <c r="L38" s="27"/>
      <c r="M38" s="27"/>
      <c r="N38" s="27"/>
      <c r="O38" s="93"/>
      <c r="P38" s="128">
        <f>ДревоПр!AR37</f>
        <v>0</v>
      </c>
      <c r="Q38" s="269"/>
      <c r="R38" s="273"/>
      <c r="S38" s="277"/>
      <c r="U38" s="234" t="str">
        <f ca="1">OFFSET(ДревоПр!$O$37,0,4*(V39-1))</f>
        <v>Самоактуализация</v>
      </c>
    </row>
    <row r="39" spans="1:22" ht="15.75" outlineLevel="1" thickBot="1">
      <c r="A39" s="26"/>
      <c r="B39" s="27"/>
      <c r="C39" s="28"/>
      <c r="D39" s="27"/>
      <c r="E39" s="27"/>
      <c r="F39" s="27"/>
      <c r="G39" s="27"/>
      <c r="H39" s="27" t="s">
        <v>127</v>
      </c>
      <c r="I39" s="27"/>
      <c r="J39" s="27"/>
      <c r="K39" s="27"/>
      <c r="L39" s="27"/>
      <c r="M39" s="27"/>
      <c r="N39" s="27"/>
      <c r="O39" s="93"/>
      <c r="P39" s="127">
        <f>ДревоПр!AG$7</f>
        <v>0</v>
      </c>
      <c r="Q39" s="268"/>
      <c r="R39" s="273"/>
      <c r="S39" s="277"/>
      <c r="U39" s="249" t="str">
        <f>U101</f>
        <v>Аккупунктура</v>
      </c>
      <c r="V39" s="233">
        <f>V35+1</f>
        <v>8</v>
      </c>
    </row>
    <row r="40" spans="1:19" ht="15" outlineLevel="1">
      <c r="A40" s="26"/>
      <c r="B40" s="27"/>
      <c r="C40" s="27"/>
      <c r="D40" s="27"/>
      <c r="E40" s="27"/>
      <c r="F40" s="27"/>
      <c r="G40" s="27"/>
      <c r="H40" s="27" t="str">
        <f>I42</f>
        <v>Fa</v>
      </c>
      <c r="I40" s="27"/>
      <c r="J40" s="27"/>
      <c r="K40" s="27"/>
      <c r="L40" s="27"/>
      <c r="M40" s="27"/>
      <c r="N40" s="27"/>
      <c r="O40" s="93"/>
      <c r="P40" s="128">
        <f>P42</f>
        <v>0</v>
      </c>
      <c r="Q40" s="270"/>
      <c r="R40" s="273"/>
      <c r="S40" s="277"/>
    </row>
    <row r="41" spans="1:20" ht="39.75" customHeight="1">
      <c r="A41" s="452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268"/>
      <c r="R41" s="274"/>
      <c r="S41" s="276"/>
      <c r="T41" s="170" t="e">
        <f>GEOMEAN(Q41:S41)</f>
        <v>#NUM!</v>
      </c>
    </row>
    <row r="42" spans="1:21" ht="15.75" outlineLevel="1" thickBot="1">
      <c r="A42" s="26"/>
      <c r="B42" s="27"/>
      <c r="C42" s="27"/>
      <c r="D42" s="27"/>
      <c r="E42" s="27"/>
      <c r="F42" s="27"/>
      <c r="G42" s="27"/>
      <c r="H42" s="27"/>
      <c r="I42" s="27" t="s">
        <v>128</v>
      </c>
      <c r="J42" s="27"/>
      <c r="K42" s="27"/>
      <c r="L42" s="27"/>
      <c r="M42" s="27"/>
      <c r="N42" s="27"/>
      <c r="O42" s="93"/>
      <c r="P42" s="128">
        <f>ДревоПр!AV37</f>
        <v>0</v>
      </c>
      <c r="Q42" s="269"/>
      <c r="R42" s="273"/>
      <c r="S42" s="277"/>
      <c r="U42" s="234" t="str">
        <f ca="1">OFFSET(ДревоПр!$O$37,0,4*(V43-1))</f>
        <v>Безопасность</v>
      </c>
    </row>
    <row r="43" spans="1:22" ht="21" customHeight="1" outlineLevel="1" thickBot="1">
      <c r="A43" s="26"/>
      <c r="B43" s="27"/>
      <c r="C43" s="28"/>
      <c r="D43" s="27"/>
      <c r="E43" s="27"/>
      <c r="F43" s="27"/>
      <c r="G43" s="27"/>
      <c r="H43" s="27"/>
      <c r="I43" s="27" t="s">
        <v>129</v>
      </c>
      <c r="J43" s="27"/>
      <c r="K43" s="27"/>
      <c r="L43" s="27"/>
      <c r="M43" s="27"/>
      <c r="N43" s="27"/>
      <c r="O43" s="93"/>
      <c r="P43" s="127">
        <f>ДревоПр!AK$7</f>
        <v>0</v>
      </c>
      <c r="Q43" s="268"/>
      <c r="R43" s="273"/>
      <c r="S43" s="277"/>
      <c r="U43" s="249" t="str">
        <f>U105</f>
        <v>Инфраструктура </v>
      </c>
      <c r="V43" s="233">
        <f>V39+1</f>
        <v>9</v>
      </c>
    </row>
    <row r="44" spans="1:19" ht="15" outlineLevel="1">
      <c r="A44" s="26"/>
      <c r="B44" s="27"/>
      <c r="C44" s="27"/>
      <c r="D44" s="27"/>
      <c r="E44" s="27"/>
      <c r="F44" s="27"/>
      <c r="G44" s="27"/>
      <c r="H44" s="27"/>
      <c r="I44" s="27" t="str">
        <f>J46</f>
        <v>Fb1</v>
      </c>
      <c r="J44" s="27"/>
      <c r="K44" s="27"/>
      <c r="L44" s="27"/>
      <c r="M44" s="27"/>
      <c r="N44" s="27"/>
      <c r="O44" s="93"/>
      <c r="P44" s="128">
        <f>P46</f>
        <v>0</v>
      </c>
      <c r="Q44" s="270"/>
      <c r="R44" s="273"/>
      <c r="S44" s="277"/>
    </row>
    <row r="45" spans="1:20" ht="27" customHeight="1">
      <c r="A45" s="452"/>
      <c r="B45" s="452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268"/>
      <c r="R45" s="274"/>
      <c r="S45" s="276"/>
      <c r="T45" s="170" t="e">
        <f>GEOMEAN(Q45:S45)</f>
        <v>#NUM!</v>
      </c>
    </row>
    <row r="46" spans="1:21" ht="15.75" outlineLevel="1" thickBot="1">
      <c r="A46" s="26"/>
      <c r="B46" s="27"/>
      <c r="C46" s="27"/>
      <c r="D46" s="27"/>
      <c r="E46" s="27"/>
      <c r="F46" s="27"/>
      <c r="G46" s="27"/>
      <c r="H46" s="27"/>
      <c r="I46" s="27"/>
      <c r="J46" s="27" t="s">
        <v>169</v>
      </c>
      <c r="K46" s="27"/>
      <c r="L46" s="27"/>
      <c r="M46" s="27"/>
      <c r="N46" s="27"/>
      <c r="O46" s="93"/>
      <c r="P46" s="128">
        <f>ДревоПр!AZ37</f>
        <v>0</v>
      </c>
      <c r="Q46" s="269"/>
      <c r="R46" s="273"/>
      <c r="S46" s="277"/>
      <c r="U46" s="234" t="str">
        <f ca="1">OFFSET(ДревоПр!$O$37,0,4*(V47-1))</f>
        <v>Сопричастность</v>
      </c>
    </row>
    <row r="47" spans="1:22" ht="18" customHeight="1" outlineLevel="1" thickBot="1">
      <c r="A47" s="26"/>
      <c r="B47" s="27"/>
      <c r="C47" s="28"/>
      <c r="D47" s="27"/>
      <c r="E47" s="27"/>
      <c r="F47" s="27"/>
      <c r="G47" s="27"/>
      <c r="H47" s="27"/>
      <c r="I47" s="27"/>
      <c r="J47" s="27" t="s">
        <v>170</v>
      </c>
      <c r="K47" s="27"/>
      <c r="L47" s="27"/>
      <c r="M47" s="27"/>
      <c r="N47" s="27"/>
      <c r="O47" s="93"/>
      <c r="P47" s="127">
        <f>ДревоПр!AO$7</f>
        <v>0</v>
      </c>
      <c r="Q47" s="268"/>
      <c r="R47" s="273"/>
      <c r="S47" s="277"/>
      <c r="U47" s="249" t="str">
        <f>U109</f>
        <v>Аккупунктура</v>
      </c>
      <c r="V47" s="233">
        <f>V43+1</f>
        <v>10</v>
      </c>
    </row>
    <row r="48" spans="1:19" ht="15" outlineLevel="1">
      <c r="A48" s="26"/>
      <c r="B48" s="27"/>
      <c r="C48" s="27"/>
      <c r="D48" s="27"/>
      <c r="E48" s="27"/>
      <c r="F48" s="27"/>
      <c r="G48" s="27"/>
      <c r="H48" s="27"/>
      <c r="I48" s="27"/>
      <c r="J48" s="27" t="str">
        <f>K50</f>
        <v>Fc1</v>
      </c>
      <c r="K48" s="27"/>
      <c r="L48" s="27"/>
      <c r="M48" s="27"/>
      <c r="N48" s="27"/>
      <c r="O48" s="93"/>
      <c r="P48" s="128">
        <f>P50</f>
        <v>0</v>
      </c>
      <c r="Q48" s="270"/>
      <c r="R48" s="273"/>
      <c r="S48" s="277"/>
    </row>
    <row r="49" spans="1:20" ht="27" customHeight="1">
      <c r="A49" s="452"/>
      <c r="B49" s="452"/>
      <c r="C49" s="452"/>
      <c r="D49" s="452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452"/>
      <c r="P49" s="452"/>
      <c r="Q49" s="268"/>
      <c r="R49" s="274"/>
      <c r="S49" s="276"/>
      <c r="T49" s="170" t="e">
        <f>GEOMEAN(Q49:S49)</f>
        <v>#NUM!</v>
      </c>
    </row>
    <row r="50" spans="1:21" ht="15.75" outlineLevel="1" thickBo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 t="s">
        <v>171</v>
      </c>
      <c r="L50" s="27"/>
      <c r="M50" s="27"/>
      <c r="N50" s="27"/>
      <c r="O50" s="93"/>
      <c r="P50" s="128">
        <f>ДревоПр!BD37</f>
        <v>0</v>
      </c>
      <c r="Q50" s="269"/>
      <c r="R50" s="273"/>
      <c r="S50" s="277"/>
      <c r="U50" s="234" t="str">
        <f ca="1">OFFSET(ДревоПр!$O$37,0,4*(V51-1))</f>
        <v>Безопасность</v>
      </c>
    </row>
    <row r="51" spans="1:22" ht="26.25" outlineLevel="1" thickBot="1">
      <c r="A51" s="26"/>
      <c r="B51" s="27"/>
      <c r="C51" s="28"/>
      <c r="D51" s="27"/>
      <c r="E51" s="27"/>
      <c r="F51" s="27"/>
      <c r="G51" s="27"/>
      <c r="H51" s="27"/>
      <c r="I51" s="27"/>
      <c r="J51" s="27"/>
      <c r="K51" s="27" t="s">
        <v>172</v>
      </c>
      <c r="L51" s="27"/>
      <c r="M51" s="27"/>
      <c r="N51" s="27"/>
      <c r="O51" s="93"/>
      <c r="P51" s="127">
        <f>ДревоПр!AS7</f>
        <v>0</v>
      </c>
      <c r="Q51" s="268"/>
      <c r="R51" s="273"/>
      <c r="S51" s="277"/>
      <c r="U51" s="249" t="str">
        <f>U113</f>
        <v>Рентабельность\конкурентоспособность</v>
      </c>
      <c r="V51" s="233">
        <f>V47+1</f>
        <v>11</v>
      </c>
    </row>
    <row r="52" spans="1:19" ht="14.25" customHeight="1" outlineLevel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 t="str">
        <f>L54</f>
        <v>Fa1</v>
      </c>
      <c r="L52" s="27"/>
      <c r="M52" s="27"/>
      <c r="N52" s="27"/>
      <c r="O52" s="93"/>
      <c r="P52" s="128">
        <f>P54</f>
        <v>0</v>
      </c>
      <c r="Q52" s="270"/>
      <c r="R52" s="273"/>
      <c r="S52" s="277"/>
    </row>
    <row r="53" spans="1:20" ht="29.25" customHeight="1">
      <c r="A53" s="452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268"/>
      <c r="R53" s="274"/>
      <c r="S53" s="276"/>
      <c r="T53" s="170" t="e">
        <f>GEOMEAN(Q53:S53)</f>
        <v>#NUM!</v>
      </c>
    </row>
    <row r="54" spans="1:21" ht="18.75" customHeight="1" outlineLevel="1" thickBo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 t="s">
        <v>173</v>
      </c>
      <c r="M54" s="27"/>
      <c r="N54" s="27"/>
      <c r="O54" s="93"/>
      <c r="P54" s="128">
        <f>ДревоПр!BH37</f>
        <v>0</v>
      </c>
      <c r="Q54" s="269"/>
      <c r="R54" s="273"/>
      <c r="S54" s="277"/>
      <c r="U54" s="234" t="str">
        <f ca="1">OFFSET(ДревоПр!$O$37,0,4*(V55-1))</f>
        <v>Самоуважение</v>
      </c>
    </row>
    <row r="55" spans="1:22" ht="15.75" outlineLevel="1" thickBot="1">
      <c r="A55" s="26"/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7" t="s">
        <v>174</v>
      </c>
      <c r="M55" s="27"/>
      <c r="N55" s="27"/>
      <c r="O55" s="93"/>
      <c r="P55" s="127">
        <f>ДревоПр!AW$7</f>
        <v>0</v>
      </c>
      <c r="Q55" s="268"/>
      <c r="R55" s="273"/>
      <c r="S55" s="277"/>
      <c r="U55" s="249" t="str">
        <f>U117</f>
        <v>Лояльность юзеров</v>
      </c>
      <c r="V55" s="233">
        <f>V51+1</f>
        <v>12</v>
      </c>
    </row>
    <row r="56" spans="1:19" ht="15" outlineLevel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 t="str">
        <f>M58</f>
        <v>Fb2</v>
      </c>
      <c r="M56" s="27"/>
      <c r="N56" s="27"/>
      <c r="O56" s="93"/>
      <c r="P56" s="128">
        <f>P58</f>
        <v>0</v>
      </c>
      <c r="Q56" s="270"/>
      <c r="R56" s="273"/>
      <c r="S56" s="277"/>
    </row>
    <row r="57" spans="1:20" ht="37.5" customHeight="1">
      <c r="A57" s="452"/>
      <c r="B57" s="452"/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268"/>
      <c r="R57" s="274"/>
      <c r="S57" s="276"/>
      <c r="T57" s="170" t="e">
        <f>GEOMEAN(Q57:S57)</f>
        <v>#NUM!</v>
      </c>
    </row>
    <row r="58" spans="1:21" ht="15.75" outlineLevel="1" thickBo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 t="s">
        <v>175</v>
      </c>
      <c r="N58" s="27"/>
      <c r="O58" s="93"/>
      <c r="P58" s="128">
        <f>ДревоПр!BL37</f>
        <v>0</v>
      </c>
      <c r="Q58" s="269"/>
      <c r="R58" s="273"/>
      <c r="S58" s="277"/>
      <c r="U58" s="234" t="str">
        <f ca="1">OFFSET(ДревоПр!$O$37,0,4*(V59-1))</f>
        <v>КАПИТАЛИЗАЦИЯ</v>
      </c>
    </row>
    <row r="59" spans="1:22" ht="26.25" outlineLevel="1" thickBot="1">
      <c r="A59" s="26"/>
      <c r="B59" s="27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 t="s">
        <v>144</v>
      </c>
      <c r="N59" s="27"/>
      <c r="O59" s="93"/>
      <c r="P59" s="127">
        <f>ДревоПр!BA7</f>
        <v>0</v>
      </c>
      <c r="Q59" s="268"/>
      <c r="R59" s="273"/>
      <c r="S59" s="277"/>
      <c r="U59" s="249" t="str">
        <f>U121</f>
        <v>Рентабельность\конкурентоспособность</v>
      </c>
      <c r="V59" s="233">
        <f>V55+1</f>
        <v>13</v>
      </c>
    </row>
    <row r="60" spans="1:19" ht="15" outlineLevel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 t="str">
        <f>N62</f>
        <v>Fc2</v>
      </c>
      <c r="N60" s="27"/>
      <c r="O60" s="93"/>
      <c r="P60" s="128">
        <f>P62</f>
        <v>0</v>
      </c>
      <c r="Q60" s="270"/>
      <c r="R60" s="273"/>
      <c r="S60" s="277"/>
    </row>
    <row r="61" spans="1:20" ht="24.75" customHeight="1">
      <c r="A61" s="452"/>
      <c r="B61" s="452"/>
      <c r="C61" s="452"/>
      <c r="D61" s="452"/>
      <c r="E61" s="452"/>
      <c r="F61" s="452"/>
      <c r="G61" s="452"/>
      <c r="H61" s="452"/>
      <c r="I61" s="452"/>
      <c r="J61" s="452"/>
      <c r="K61" s="452"/>
      <c r="L61" s="452"/>
      <c r="M61" s="452"/>
      <c r="N61" s="452"/>
      <c r="O61" s="452"/>
      <c r="P61" s="452"/>
      <c r="Q61" s="268"/>
      <c r="R61" s="274"/>
      <c r="S61" s="276"/>
      <c r="T61" s="170" t="e">
        <f>GEOMEAN(Q61:S61)</f>
        <v>#NUM!</v>
      </c>
    </row>
    <row r="62" spans="1:21" s="247" customFormat="1" ht="15.75" outlineLevel="1" thickBot="1">
      <c r="A62" s="26"/>
      <c r="B62" s="27"/>
      <c r="C62" s="27"/>
      <c r="D62" s="27"/>
      <c r="E62" s="27"/>
      <c r="F62" s="27"/>
      <c r="G62" s="27"/>
      <c r="H62" s="27"/>
      <c r="I62" s="30"/>
      <c r="J62" s="27"/>
      <c r="K62" s="27"/>
      <c r="L62" s="27"/>
      <c r="M62" s="27"/>
      <c r="N62" s="27" t="s">
        <v>158</v>
      </c>
      <c r="O62" s="93"/>
      <c r="P62" s="128">
        <f>ДревоПр!BP37</f>
        <v>0</v>
      </c>
      <c r="Q62" s="269"/>
      <c r="R62" s="273"/>
      <c r="S62" s="277"/>
      <c r="T62" s="245"/>
      <c r="U62" s="234" t="str">
        <f ca="1">OFFSET(ДревоПр!$O$37,0,4*(V63-1))</f>
        <v>Сопричастность</v>
      </c>
    </row>
    <row r="63" spans="1:22" s="247" customFormat="1" ht="15.75" outlineLevel="1" thickBot="1">
      <c r="A63" s="26"/>
      <c r="B63" s="27"/>
      <c r="C63" s="27"/>
      <c r="D63" s="27"/>
      <c r="E63" s="27"/>
      <c r="F63" s="27"/>
      <c r="G63" s="27"/>
      <c r="H63" s="30"/>
      <c r="I63" s="27"/>
      <c r="J63" s="27"/>
      <c r="K63" s="27"/>
      <c r="L63" s="27"/>
      <c r="M63" s="27"/>
      <c r="N63" s="27" t="s">
        <v>156</v>
      </c>
      <c r="O63" s="93"/>
      <c r="P63" s="127">
        <f>ДревоПр!BE$7</f>
        <v>0</v>
      </c>
      <c r="Q63" s="268"/>
      <c r="R63" s="273"/>
      <c r="S63" s="277"/>
      <c r="T63" s="245"/>
      <c r="U63" s="249" t="str">
        <f>U125</f>
        <v>Лояльность юзеров</v>
      </c>
      <c r="V63" s="233">
        <f>V59+1</f>
        <v>14</v>
      </c>
    </row>
    <row r="64" spans="1:20" s="247" customFormat="1" ht="15" outlineLevel="1">
      <c r="A64" s="26"/>
      <c r="B64" s="27"/>
      <c r="C64" s="27"/>
      <c r="D64" s="27"/>
      <c r="E64" s="27"/>
      <c r="F64" s="27"/>
      <c r="G64" s="27"/>
      <c r="H64" s="33"/>
      <c r="I64" s="27"/>
      <c r="J64" s="27"/>
      <c r="K64" s="27"/>
      <c r="L64" s="27"/>
      <c r="M64" s="27"/>
      <c r="N64" s="27" t="str">
        <f>O66</f>
        <v>Fa2</v>
      </c>
      <c r="O64" s="93"/>
      <c r="P64" s="128">
        <f>P66</f>
        <v>0</v>
      </c>
      <c r="Q64" s="271"/>
      <c r="R64" s="273"/>
      <c r="S64" s="277"/>
      <c r="T64" s="245"/>
    </row>
    <row r="65" spans="1:20" s="247" customFormat="1" ht="28.5" customHeight="1">
      <c r="A65" s="452"/>
      <c r="B65" s="452"/>
      <c r="C65" s="452"/>
      <c r="D65" s="452"/>
      <c r="E65" s="452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268"/>
      <c r="R65" s="274"/>
      <c r="S65" s="276"/>
      <c r="T65" s="170" t="e">
        <f>GEOMEAN(Q65:S65)</f>
        <v>#NUM!</v>
      </c>
    </row>
    <row r="66" spans="1:21" s="247" customFormat="1" ht="12.75" customHeight="1" outlineLevel="1" thickBo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95" t="s">
        <v>159</v>
      </c>
      <c r="P66" s="129">
        <f>ДревоПр!BT37</f>
        <v>0</v>
      </c>
      <c r="Q66" s="269"/>
      <c r="R66" s="273"/>
      <c r="S66" s="277"/>
      <c r="T66" s="245"/>
      <c r="U66" s="234" t="str">
        <f ca="1">OFFSET(ДревоПр!$O$37,0,4*(V67-1))</f>
        <v>Сопричастность</v>
      </c>
    </row>
    <row r="67" spans="1:22" s="247" customFormat="1" ht="12.75" customHeight="1" outlineLevel="1" thickBo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95" t="s">
        <v>157</v>
      </c>
      <c r="P67" s="127">
        <f>ДревоПр!BI7</f>
        <v>0</v>
      </c>
      <c r="Q67" s="268"/>
      <c r="R67" s="273"/>
      <c r="S67" s="277"/>
      <c r="T67" s="245"/>
      <c r="U67" s="249" t="str">
        <f>U129</f>
        <v>Ключевые технологии</v>
      </c>
      <c r="V67" s="233">
        <f>V63+1</f>
        <v>15</v>
      </c>
    </row>
    <row r="68" spans="1:20" s="247" customFormat="1" ht="12.75" customHeight="1" outlineLevel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95" t="s">
        <v>160</v>
      </c>
      <c r="P68" s="130">
        <f>ДревоПр!BX37</f>
        <v>0</v>
      </c>
      <c r="Q68" s="270"/>
      <c r="R68" s="273"/>
      <c r="S68" s="277"/>
      <c r="T68" s="245"/>
    </row>
    <row r="69" spans="1:20" s="253" customFormat="1" ht="36.75" customHeight="1" thickBot="1">
      <c r="A69" s="452"/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2"/>
      <c r="O69" s="452"/>
      <c r="P69" s="452"/>
      <c r="Q69" s="268"/>
      <c r="R69" s="274"/>
      <c r="S69" s="276"/>
      <c r="T69" s="170" t="e">
        <f>GEOMEAN(Q69:S69)</f>
        <v>#NUM!</v>
      </c>
    </row>
    <row r="70" spans="1:20" s="250" customFormat="1" ht="4.5" customHeight="1" thickBot="1" thickTop="1">
      <c r="A70" s="453"/>
      <c r="B70" s="453"/>
      <c r="C70" s="453"/>
      <c r="D70" s="453"/>
      <c r="E70" s="453"/>
      <c r="F70" s="453"/>
      <c r="G70" s="453"/>
      <c r="H70" s="453"/>
      <c r="I70" s="453"/>
      <c r="J70" s="453"/>
      <c r="K70" s="453"/>
      <c r="L70" s="453"/>
      <c r="M70" s="453"/>
      <c r="N70" s="453"/>
      <c r="O70" s="453"/>
      <c r="P70" s="453"/>
      <c r="Q70" s="150"/>
      <c r="S70" s="277"/>
      <c r="T70" s="254"/>
    </row>
    <row r="71" spans="1:20" s="9" customFormat="1" ht="24" customHeight="1" thickTop="1">
      <c r="A71" s="456" t="s">
        <v>83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57"/>
      <c r="R71" s="125"/>
      <c r="S71" s="133"/>
      <c r="T71" s="171"/>
    </row>
    <row r="72" spans="1:21" s="9" customFormat="1" ht="15.75" outlineLevel="1" thickBot="1">
      <c r="A72" s="96" t="s">
        <v>154</v>
      </c>
      <c r="B72" s="97"/>
      <c r="C72" s="97"/>
      <c r="D72" s="97"/>
      <c r="E72" s="97"/>
      <c r="F72" s="97"/>
      <c r="G72" s="97"/>
      <c r="H72" s="97"/>
      <c r="I72" s="115"/>
      <c r="J72" s="97"/>
      <c r="K72" s="97"/>
      <c r="L72" s="97"/>
      <c r="M72" s="97"/>
      <c r="N72" s="97"/>
      <c r="O72" s="97"/>
      <c r="P72" s="126">
        <f>ДревоПр!Q37</f>
        <v>0</v>
      </c>
      <c r="Q72" s="153"/>
      <c r="R72" s="125"/>
      <c r="S72" s="133"/>
      <c r="T72" s="171"/>
      <c r="U72" s="234" t="str">
        <f ca="1">OFFSET(ДревоПр!$O$37,0,4*(V73-1))</f>
        <v>Безопасность</v>
      </c>
    </row>
    <row r="73" spans="1:22" s="9" customFormat="1" ht="26.25" outlineLevel="1" thickBot="1">
      <c r="A73" s="96" t="s">
        <v>153</v>
      </c>
      <c r="B73" s="97"/>
      <c r="C73" s="97"/>
      <c r="D73" s="97"/>
      <c r="E73" s="97"/>
      <c r="F73" s="97"/>
      <c r="G73" s="97"/>
      <c r="H73" s="116"/>
      <c r="I73" s="97"/>
      <c r="J73" s="97"/>
      <c r="K73" s="97"/>
      <c r="L73" s="97"/>
      <c r="M73" s="97"/>
      <c r="N73" s="97"/>
      <c r="O73" s="97"/>
      <c r="P73" s="126">
        <f>ДревоПр!F7</f>
        <v>0</v>
      </c>
      <c r="Q73" s="153"/>
      <c r="R73" s="125"/>
      <c r="S73" s="133"/>
      <c r="T73" s="171"/>
      <c r="U73" s="249" t="str">
        <f ca="1">OFFSET(ДревоПр!H$7,0,-4)</f>
        <v>Ключевые технологии</v>
      </c>
      <c r="V73" s="233">
        <f>V69+1</f>
        <v>1</v>
      </c>
    </row>
    <row r="74" spans="1:20" s="9" customFormat="1" ht="14.25" customHeight="1" outlineLevel="1">
      <c r="A74" s="96" t="str">
        <f>B76</f>
        <v>Fc-2</v>
      </c>
      <c r="B74" s="97"/>
      <c r="C74" s="97"/>
      <c r="D74" s="97"/>
      <c r="E74" s="97"/>
      <c r="F74" s="97"/>
      <c r="G74" s="97"/>
      <c r="H74" s="117"/>
      <c r="I74" s="97"/>
      <c r="J74" s="97"/>
      <c r="K74" s="97"/>
      <c r="L74" s="97"/>
      <c r="M74" s="97"/>
      <c r="N74" s="97"/>
      <c r="O74" s="97"/>
      <c r="P74" s="126">
        <f>P76</f>
        <v>0</v>
      </c>
      <c r="Q74" s="154"/>
      <c r="R74" s="125"/>
      <c r="S74" s="133"/>
      <c r="T74" s="171"/>
    </row>
    <row r="75" spans="1:20" s="9" customFormat="1" ht="26.25" customHeight="1">
      <c r="A75" s="452"/>
      <c r="B75" s="452"/>
      <c r="C75" s="452"/>
      <c r="D75" s="452"/>
      <c r="E75" s="452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152"/>
      <c r="R75" s="32"/>
      <c r="S75" s="32"/>
      <c r="T75" s="170" t="e">
        <f>GEOMEAN(Q75:S75)</f>
        <v>#NUM!</v>
      </c>
    </row>
    <row r="76" spans="1:21" s="9" customFormat="1" ht="15.75" customHeight="1" outlineLevel="1" thickBot="1">
      <c r="A76" s="26"/>
      <c r="B76" s="27" t="s">
        <v>143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93"/>
      <c r="P76" s="128">
        <f>ДревоПр!U37</f>
        <v>0</v>
      </c>
      <c r="Q76" s="152"/>
      <c r="R76" s="32"/>
      <c r="S76" s="32"/>
      <c r="T76" s="171"/>
      <c r="U76" s="234" t="str">
        <f ca="1">OFFSET(ДревоПр!$O$37,0,4*(V77-1))</f>
        <v>Самоуважение</v>
      </c>
    </row>
    <row r="77" spans="1:22" s="9" customFormat="1" ht="24" customHeight="1" outlineLevel="1" thickBot="1">
      <c r="A77" s="26"/>
      <c r="B77" s="27" t="s">
        <v>142</v>
      </c>
      <c r="C77" s="3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93"/>
      <c r="P77" s="127">
        <f>ДревоПр!J7</f>
        <v>0</v>
      </c>
      <c r="Q77" s="152"/>
      <c r="R77" s="32"/>
      <c r="S77" s="32"/>
      <c r="T77" s="171"/>
      <c r="U77" s="249" t="str">
        <f ca="1">OFFSET(ДревоПр!H$7,0,0)</f>
        <v>Инфраструктура </v>
      </c>
      <c r="V77" s="233">
        <f>V73+1</f>
        <v>2</v>
      </c>
    </row>
    <row r="78" spans="1:20" s="9" customFormat="1" ht="15" outlineLevel="1">
      <c r="A78" s="26"/>
      <c r="B78" s="27" t="str">
        <f>C80</f>
        <v>Fa-2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93"/>
      <c r="P78" s="128">
        <f>P80</f>
        <v>0</v>
      </c>
      <c r="Q78" s="152"/>
      <c r="R78" s="32"/>
      <c r="S78" s="32"/>
      <c r="T78" s="171"/>
    </row>
    <row r="79" spans="1:20" s="9" customFormat="1" ht="28.5" customHeight="1">
      <c r="A79" s="452"/>
      <c r="B79" s="452"/>
      <c r="C79" s="452"/>
      <c r="D79" s="452"/>
      <c r="E79" s="452"/>
      <c r="F79" s="452"/>
      <c r="G79" s="452"/>
      <c r="H79" s="452"/>
      <c r="I79" s="452"/>
      <c r="J79" s="452"/>
      <c r="K79" s="452"/>
      <c r="L79" s="452"/>
      <c r="M79" s="452"/>
      <c r="N79" s="452"/>
      <c r="O79" s="452"/>
      <c r="P79" s="452"/>
      <c r="Q79" s="152"/>
      <c r="R79" s="32"/>
      <c r="S79" s="32"/>
      <c r="T79" s="170" t="e">
        <f>GEOMEAN(Q79:S79)</f>
        <v>#NUM!</v>
      </c>
    </row>
    <row r="80" spans="1:21" s="9" customFormat="1" ht="29.25" outlineLevel="1" thickBot="1">
      <c r="A80" s="26"/>
      <c r="B80" s="27"/>
      <c r="C80" s="27" t="s">
        <v>141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93"/>
      <c r="P80" s="128">
        <f>ДревоПр!Y37</f>
        <v>0</v>
      </c>
      <c r="Q80" s="152"/>
      <c r="R80" s="32"/>
      <c r="S80" s="32"/>
      <c r="T80" s="171"/>
      <c r="U80" s="234" t="str">
        <f ca="1">OFFSET(ДревоПр!$O$37,0,4*(V81-1))</f>
        <v>Физиологические потребности</v>
      </c>
    </row>
    <row r="81" spans="1:22" s="9" customFormat="1" ht="14.25" customHeight="1" outlineLevel="1" thickBot="1">
      <c r="A81" s="26"/>
      <c r="B81" s="27"/>
      <c r="C81" s="28" t="s">
        <v>139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93"/>
      <c r="P81" s="127">
        <f>ДревоПр!N7</f>
        <v>0</v>
      </c>
      <c r="Q81" s="152"/>
      <c r="R81" s="32"/>
      <c r="S81" s="32"/>
      <c r="T81" s="171"/>
      <c r="U81" s="249" t="str">
        <f ca="1">OFFSET(ДревоПр!H$7,0,4)</f>
        <v>Рентабельность\конкурентоспособность</v>
      </c>
      <c r="V81" s="233">
        <f>V77+1</f>
        <v>3</v>
      </c>
    </row>
    <row r="82" spans="1:20" s="9" customFormat="1" ht="15" outlineLevel="1">
      <c r="A82" s="26"/>
      <c r="B82" s="27"/>
      <c r="C82" s="27" t="str">
        <f>D84</f>
        <v>Fb-1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93"/>
      <c r="P82" s="128">
        <f>P84</f>
        <v>0</v>
      </c>
      <c r="Q82" s="152"/>
      <c r="R82" s="32"/>
      <c r="S82" s="32"/>
      <c r="T82" s="171"/>
    </row>
    <row r="83" spans="1:20" s="9" customFormat="1" ht="30" customHeight="1">
      <c r="A83" s="452"/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452"/>
      <c r="Q83" s="152"/>
      <c r="R83" s="32"/>
      <c r="S83" s="32"/>
      <c r="T83" s="170" t="e">
        <f>GEOMEAN(Q83:S83)</f>
        <v>#NUM!</v>
      </c>
    </row>
    <row r="84" spans="1:21" ht="13.5" customHeight="1" outlineLevel="1" thickBot="1">
      <c r="A84" s="26"/>
      <c r="B84" s="27"/>
      <c r="C84" s="27"/>
      <c r="D84" s="27" t="s">
        <v>145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93"/>
      <c r="P84" s="128">
        <f>ДревоПр!AC37</f>
        <v>0</v>
      </c>
      <c r="Q84" s="152"/>
      <c r="R84" s="251"/>
      <c r="S84" s="251"/>
      <c r="U84" s="234" t="str">
        <f ca="1">OFFSET(ДревоПр!$O$37,0,4*(V85-1))</f>
        <v>Самоуважение</v>
      </c>
    </row>
    <row r="85" spans="1:22" ht="15.75" outlineLevel="1" thickBot="1">
      <c r="A85" s="26"/>
      <c r="B85" s="27"/>
      <c r="C85" s="28"/>
      <c r="D85" s="27" t="s">
        <v>164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93"/>
      <c r="P85" s="127">
        <f>ДревоПр!R$7</f>
        <v>0</v>
      </c>
      <c r="Q85" s="152"/>
      <c r="R85" s="251"/>
      <c r="S85" s="251"/>
      <c r="U85" s="249" t="str">
        <f ca="1">OFFSET(ДревоПр!H$7,0,8)</f>
        <v>Лояльность юзеров</v>
      </c>
      <c r="V85" s="233">
        <f>V81+1</f>
        <v>4</v>
      </c>
    </row>
    <row r="86" spans="1:19" ht="16.5" customHeight="1" outlineLevel="1">
      <c r="A86" s="26"/>
      <c r="B86" s="27"/>
      <c r="C86" s="27"/>
      <c r="D86" s="27" t="str">
        <f>E88</f>
        <v>Fc-1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93"/>
      <c r="P86" s="128">
        <f>P88</f>
        <v>0</v>
      </c>
      <c r="Q86" s="152"/>
      <c r="R86" s="251"/>
      <c r="S86" s="251"/>
    </row>
    <row r="87" spans="1:20" ht="30.75" customHeight="1">
      <c r="A87" s="452"/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452"/>
      <c r="Q87" s="152"/>
      <c r="R87" s="251"/>
      <c r="S87" s="251"/>
      <c r="T87" s="170" t="e">
        <f>GEOMEAN(Q87:S87)</f>
        <v>#NUM!</v>
      </c>
    </row>
    <row r="88" spans="1:21" ht="16.5" customHeight="1" outlineLevel="1" thickBot="1">
      <c r="A88" s="26"/>
      <c r="B88" s="27"/>
      <c r="C88" s="27"/>
      <c r="D88" s="27"/>
      <c r="E88" s="27" t="s">
        <v>130</v>
      </c>
      <c r="F88" s="27"/>
      <c r="G88" s="27"/>
      <c r="H88" s="27"/>
      <c r="I88" s="27"/>
      <c r="J88" s="27"/>
      <c r="K88" s="27"/>
      <c r="L88" s="27"/>
      <c r="M88" s="27"/>
      <c r="N88" s="27"/>
      <c r="O88" s="93"/>
      <c r="P88" s="128">
        <f>ДревоПр!AG37</f>
        <v>0</v>
      </c>
      <c r="Q88" s="152"/>
      <c r="R88" s="251"/>
      <c r="S88" s="251"/>
      <c r="U88" s="234" t="str">
        <f ca="1">OFFSET(ДревоПр!$O$37,0,4*(V89-1))</f>
        <v>Физиологические потребности</v>
      </c>
    </row>
    <row r="89" spans="1:22" ht="26.25" outlineLevel="1" thickBot="1">
      <c r="A89" s="26"/>
      <c r="B89" s="27"/>
      <c r="C89" s="28"/>
      <c r="D89" s="27"/>
      <c r="E89" s="27" t="s">
        <v>166</v>
      </c>
      <c r="F89" s="27"/>
      <c r="G89" s="27"/>
      <c r="H89" s="27"/>
      <c r="I89" s="27"/>
      <c r="J89" s="27"/>
      <c r="K89" s="27"/>
      <c r="L89" s="27"/>
      <c r="M89" s="27"/>
      <c r="N89" s="27"/>
      <c r="O89" s="93"/>
      <c r="P89" s="127">
        <f>ДревоПр!V$7</f>
        <v>0</v>
      </c>
      <c r="Q89" s="152"/>
      <c r="R89" s="251"/>
      <c r="S89" s="251"/>
      <c r="U89" s="249" t="str">
        <f ca="1">OFFSET(ДревоПр!H$7,0,12)</f>
        <v>Ключевые технологии</v>
      </c>
      <c r="V89" s="233">
        <f>V85+1</f>
        <v>5</v>
      </c>
    </row>
    <row r="90" spans="1:19" ht="15" outlineLevel="1">
      <c r="A90" s="26"/>
      <c r="B90" s="27"/>
      <c r="C90" s="27"/>
      <c r="D90" s="27"/>
      <c r="E90" s="27" t="str">
        <f>F92</f>
        <v>Fa-1</v>
      </c>
      <c r="F90" s="27"/>
      <c r="G90" s="27"/>
      <c r="H90" s="27"/>
      <c r="I90" s="27"/>
      <c r="J90" s="27"/>
      <c r="K90" s="27"/>
      <c r="L90" s="27"/>
      <c r="M90" s="27"/>
      <c r="N90" s="27"/>
      <c r="O90" s="93"/>
      <c r="P90" s="127">
        <f>P92</f>
        <v>0</v>
      </c>
      <c r="Q90" s="152"/>
      <c r="R90" s="251"/>
      <c r="S90" s="251"/>
    </row>
    <row r="91" spans="1:20" ht="29.25" customHeight="1">
      <c r="A91" s="452"/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152"/>
      <c r="R91" s="251"/>
      <c r="S91" s="251"/>
      <c r="T91" s="170" t="e">
        <f>GEOMEAN(Q91:S91)</f>
        <v>#NUM!</v>
      </c>
    </row>
    <row r="92" spans="1:21" ht="29.25" outlineLevel="1" thickBot="1">
      <c r="A92" s="26"/>
      <c r="B92" s="27"/>
      <c r="C92" s="27"/>
      <c r="D92" s="27"/>
      <c r="E92" s="27"/>
      <c r="F92" s="27" t="s">
        <v>167</v>
      </c>
      <c r="G92" s="27"/>
      <c r="H92" s="27"/>
      <c r="I92" s="27"/>
      <c r="J92" s="27"/>
      <c r="K92" s="27"/>
      <c r="L92" s="27"/>
      <c r="M92" s="27"/>
      <c r="N92" s="27"/>
      <c r="O92" s="93"/>
      <c r="P92" s="128">
        <f>ДревоПр!AK37</f>
        <v>0</v>
      </c>
      <c r="Q92" s="152"/>
      <c r="R92" s="251"/>
      <c r="S92" s="251"/>
      <c r="U92" s="234" t="str">
        <f ca="1">OFFSET(ДревоПр!$O$37,0,4*(V93-1))</f>
        <v>Самоактуализация</v>
      </c>
    </row>
    <row r="93" spans="1:22" ht="15.75" outlineLevel="1" thickBot="1">
      <c r="A93" s="26"/>
      <c r="B93" s="27"/>
      <c r="C93" s="28"/>
      <c r="D93" s="27"/>
      <c r="E93" s="27"/>
      <c r="F93" s="27" t="s">
        <v>168</v>
      </c>
      <c r="G93" s="27"/>
      <c r="H93" s="27"/>
      <c r="I93" s="27"/>
      <c r="J93" s="27"/>
      <c r="K93" s="27"/>
      <c r="L93" s="27"/>
      <c r="M93" s="27"/>
      <c r="N93" s="27"/>
      <c r="O93" s="93"/>
      <c r="P93" s="127">
        <f>ДревоПр!Z7</f>
        <v>0</v>
      </c>
      <c r="Q93" s="152"/>
      <c r="R93" s="251"/>
      <c r="S93" s="251"/>
      <c r="U93" s="249" t="str">
        <f ca="1">OFFSET(ДревоПр!H$7,0,16)</f>
        <v>Аккупунктура</v>
      </c>
      <c r="V93" s="233">
        <f>V89+1</f>
        <v>6</v>
      </c>
    </row>
    <row r="94" spans="1:19" ht="15" outlineLevel="1">
      <c r="A94" s="26"/>
      <c r="B94" s="27"/>
      <c r="C94" s="27"/>
      <c r="D94" s="27"/>
      <c r="E94" s="27"/>
      <c r="F94" s="27" t="str">
        <f>G96</f>
        <v>Fb</v>
      </c>
      <c r="G94" s="27"/>
      <c r="H94" s="27"/>
      <c r="I94" s="27"/>
      <c r="J94" s="27"/>
      <c r="K94" s="27"/>
      <c r="L94" s="27"/>
      <c r="M94" s="27"/>
      <c r="N94" s="27"/>
      <c r="O94" s="93"/>
      <c r="P94" s="128">
        <f>P96</f>
        <v>0</v>
      </c>
      <c r="Q94" s="152"/>
      <c r="R94" s="251"/>
      <c r="S94" s="251"/>
    </row>
    <row r="95" spans="1:20" ht="30" customHeight="1">
      <c r="A95" s="452"/>
      <c r="B95" s="452"/>
      <c r="C95" s="452"/>
      <c r="D95" s="452"/>
      <c r="E95" s="452"/>
      <c r="F95" s="452"/>
      <c r="G95" s="452"/>
      <c r="H95" s="452"/>
      <c r="I95" s="452"/>
      <c r="J95" s="452"/>
      <c r="K95" s="452"/>
      <c r="L95" s="452"/>
      <c r="M95" s="452"/>
      <c r="N95" s="452"/>
      <c r="O95" s="452"/>
      <c r="P95" s="452"/>
      <c r="Q95" s="152"/>
      <c r="R95" s="251"/>
      <c r="S95" s="251"/>
      <c r="T95" s="170" t="e">
        <f>GEOMEAN(Q95:S95)</f>
        <v>#NUM!</v>
      </c>
    </row>
    <row r="96" spans="1:21" ht="15.75" customHeight="1" outlineLevel="1" thickBot="1">
      <c r="A96" s="26"/>
      <c r="B96" s="27"/>
      <c r="C96" s="27"/>
      <c r="D96" s="27"/>
      <c r="E96" s="27"/>
      <c r="F96" s="27"/>
      <c r="G96" s="27" t="s">
        <v>124</v>
      </c>
      <c r="H96" s="27"/>
      <c r="I96" s="27"/>
      <c r="J96" s="27"/>
      <c r="K96" s="27"/>
      <c r="L96" s="27"/>
      <c r="M96" s="27"/>
      <c r="N96" s="27"/>
      <c r="O96" s="93"/>
      <c r="P96" s="127">
        <f>ДревоПр!AO37</f>
        <v>0</v>
      </c>
      <c r="Q96" s="152"/>
      <c r="R96" s="251"/>
      <c r="S96" s="251"/>
      <c r="U96" s="234" t="str">
        <f ca="1">OFFSET(ДревоПр!$O$37,0,4*(V97-1))</f>
        <v>Физиологические потребности</v>
      </c>
    </row>
    <row r="97" spans="1:22" ht="15" customHeight="1" outlineLevel="1" thickBot="1">
      <c r="A97" s="26"/>
      <c r="B97" s="27"/>
      <c r="C97" s="28"/>
      <c r="D97" s="27"/>
      <c r="E97" s="27"/>
      <c r="F97" s="27"/>
      <c r="G97" s="27" t="s">
        <v>125</v>
      </c>
      <c r="H97" s="27"/>
      <c r="I97" s="27"/>
      <c r="J97" s="27"/>
      <c r="K97" s="27"/>
      <c r="L97" s="27"/>
      <c r="M97" s="27"/>
      <c r="N97" s="27"/>
      <c r="O97" s="93"/>
      <c r="P97" s="128">
        <f>ДревоПр!AD7</f>
        <v>0</v>
      </c>
      <c r="Q97" s="152"/>
      <c r="R97" s="251"/>
      <c r="S97" s="251"/>
      <c r="U97" s="249" t="str">
        <f ca="1">OFFSET(ДревоПр!H$7,0,20)</f>
        <v>Инфраструктура </v>
      </c>
      <c r="V97" s="233">
        <f>V93+1</f>
        <v>7</v>
      </c>
    </row>
    <row r="98" spans="1:19" ht="15.75" customHeight="1" outlineLevel="1">
      <c r="A98" s="26"/>
      <c r="B98" s="27"/>
      <c r="C98" s="27"/>
      <c r="D98" s="27"/>
      <c r="E98" s="27"/>
      <c r="F98" s="27"/>
      <c r="G98" s="27" t="str">
        <f>H100</f>
        <v>Fc</v>
      </c>
      <c r="H98" s="27"/>
      <c r="I98" s="27"/>
      <c r="J98" s="27"/>
      <c r="K98" s="27"/>
      <c r="L98" s="27"/>
      <c r="M98" s="27"/>
      <c r="N98" s="27"/>
      <c r="O98" s="93"/>
      <c r="P98" s="128">
        <f>P100</f>
        <v>0</v>
      </c>
      <c r="Q98" s="152"/>
      <c r="R98" s="251"/>
      <c r="S98" s="251"/>
    </row>
    <row r="99" spans="1:20" s="256" customFormat="1" ht="30" customHeight="1">
      <c r="A99" s="452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152"/>
      <c r="R99" s="255"/>
      <c r="S99" s="255"/>
      <c r="T99" s="170" t="e">
        <f>GEOMEAN(Q99:S99)</f>
        <v>#NUM!</v>
      </c>
    </row>
    <row r="100" spans="1:21" ht="29.25" outlineLevel="1" thickBot="1">
      <c r="A100" s="26"/>
      <c r="B100" s="27"/>
      <c r="C100" s="27"/>
      <c r="D100" s="27"/>
      <c r="E100" s="27"/>
      <c r="F100" s="27"/>
      <c r="G100" s="27"/>
      <c r="H100" s="33" t="s">
        <v>126</v>
      </c>
      <c r="I100" s="27"/>
      <c r="J100" s="27"/>
      <c r="K100" s="27"/>
      <c r="L100" s="27"/>
      <c r="M100" s="27"/>
      <c r="N100" s="27"/>
      <c r="O100" s="93"/>
      <c r="P100" s="128">
        <f>ДревоПр!AS37</f>
        <v>0</v>
      </c>
      <c r="Q100" s="152"/>
      <c r="R100" s="251"/>
      <c r="S100" s="251"/>
      <c r="U100" s="234" t="str">
        <f ca="1">OFFSET(ДревоПр!$O$37,0,4*(V101-1))</f>
        <v>Самоактуализация</v>
      </c>
    </row>
    <row r="101" spans="1:22" ht="13.5" customHeight="1" outlineLevel="1" thickBot="1">
      <c r="A101" s="26"/>
      <c r="B101" s="27"/>
      <c r="C101" s="27"/>
      <c r="D101" s="27"/>
      <c r="E101" s="27"/>
      <c r="F101" s="27"/>
      <c r="G101" s="27"/>
      <c r="H101" s="33" t="s">
        <v>127</v>
      </c>
      <c r="I101" s="27"/>
      <c r="J101" s="27"/>
      <c r="K101" s="27"/>
      <c r="L101" s="27"/>
      <c r="M101" s="27"/>
      <c r="N101" s="27"/>
      <c r="O101" s="93"/>
      <c r="P101" s="128">
        <f>ДревоПр!AH7</f>
        <v>0</v>
      </c>
      <c r="Q101" s="152"/>
      <c r="R101" s="251"/>
      <c r="S101" s="251"/>
      <c r="U101" s="249" t="str">
        <f ca="1">OFFSET(ДревоПр!H$7,0,24)</f>
        <v>Аккупунктура</v>
      </c>
      <c r="V101" s="233">
        <f>V97+1</f>
        <v>8</v>
      </c>
    </row>
    <row r="102" spans="1:19" ht="15" outlineLevel="1">
      <c r="A102" s="26"/>
      <c r="B102" s="27"/>
      <c r="C102" s="27"/>
      <c r="D102" s="27"/>
      <c r="E102" s="27"/>
      <c r="F102" s="27"/>
      <c r="G102" s="27"/>
      <c r="H102" s="27" t="str">
        <f>I104</f>
        <v>Fa</v>
      </c>
      <c r="I102" s="27"/>
      <c r="J102" s="27"/>
      <c r="K102" s="27"/>
      <c r="L102" s="27"/>
      <c r="M102" s="27"/>
      <c r="N102" s="27"/>
      <c r="O102" s="93"/>
      <c r="P102" s="128">
        <f>P104</f>
        <v>0</v>
      </c>
      <c r="Q102" s="152"/>
      <c r="R102" s="251"/>
      <c r="S102" s="251"/>
    </row>
    <row r="103" spans="1:20" s="256" customFormat="1" ht="29.25" customHeight="1">
      <c r="A103" s="452"/>
      <c r="B103" s="452"/>
      <c r="C103" s="452"/>
      <c r="D103" s="452"/>
      <c r="E103" s="452"/>
      <c r="F103" s="452"/>
      <c r="G103" s="452"/>
      <c r="H103" s="452"/>
      <c r="I103" s="452"/>
      <c r="J103" s="452"/>
      <c r="K103" s="452"/>
      <c r="L103" s="452"/>
      <c r="M103" s="452"/>
      <c r="N103" s="452"/>
      <c r="O103" s="452"/>
      <c r="P103" s="452"/>
      <c r="Q103" s="152"/>
      <c r="R103" s="255"/>
      <c r="S103" s="255"/>
      <c r="T103" s="170" t="e">
        <f>GEOMEAN(Q103:S103)</f>
        <v>#NUM!</v>
      </c>
    </row>
    <row r="104" spans="1:21" ht="15" customHeight="1" outlineLevel="1" thickBot="1">
      <c r="A104" s="26"/>
      <c r="B104" s="27"/>
      <c r="C104" s="27"/>
      <c r="D104" s="27"/>
      <c r="E104" s="27"/>
      <c r="F104" s="27"/>
      <c r="G104" s="27"/>
      <c r="H104" s="27"/>
      <c r="I104" s="30" t="s">
        <v>128</v>
      </c>
      <c r="J104" s="27"/>
      <c r="K104" s="27"/>
      <c r="L104" s="27"/>
      <c r="M104" s="27"/>
      <c r="N104" s="27"/>
      <c r="O104" s="93"/>
      <c r="P104" s="128">
        <f>ДревоПр!AW37</f>
        <v>0</v>
      </c>
      <c r="Q104" s="152"/>
      <c r="R104" s="251"/>
      <c r="S104" s="251"/>
      <c r="U104" s="234" t="str">
        <f ca="1">OFFSET(ДревоПр!$O$37,0,4*(V105-1))</f>
        <v>Безопасность</v>
      </c>
    </row>
    <row r="105" spans="1:22" ht="18.75" customHeight="1" outlineLevel="1" thickBot="1">
      <c r="A105" s="26"/>
      <c r="B105" s="27"/>
      <c r="C105" s="27"/>
      <c r="D105" s="27"/>
      <c r="E105" s="27"/>
      <c r="F105" s="27"/>
      <c r="G105" s="27"/>
      <c r="H105" s="30"/>
      <c r="I105" s="27" t="s">
        <v>129</v>
      </c>
      <c r="J105" s="27"/>
      <c r="K105" s="27"/>
      <c r="L105" s="27"/>
      <c r="M105" s="27"/>
      <c r="N105" s="27"/>
      <c r="O105" s="93"/>
      <c r="P105" s="128">
        <f>ДревоПр!AL7</f>
        <v>0</v>
      </c>
      <c r="Q105" s="152"/>
      <c r="R105" s="251"/>
      <c r="S105" s="251"/>
      <c r="U105" s="249" t="str">
        <f ca="1">OFFSET(ДревоПр!H$7,0,28)</f>
        <v>Инфраструктура </v>
      </c>
      <c r="V105" s="233">
        <f>V101+1</f>
        <v>9</v>
      </c>
    </row>
    <row r="106" spans="1:19" ht="15" outlineLevel="1">
      <c r="A106" s="26"/>
      <c r="B106" s="27"/>
      <c r="C106" s="27"/>
      <c r="D106" s="27"/>
      <c r="E106" s="27"/>
      <c r="F106" s="27"/>
      <c r="G106" s="27"/>
      <c r="H106" s="33"/>
      <c r="I106" s="27" t="str">
        <f>J108</f>
        <v>Fb1</v>
      </c>
      <c r="J106" s="27"/>
      <c r="K106" s="27"/>
      <c r="L106" s="27"/>
      <c r="M106" s="27"/>
      <c r="N106" s="27"/>
      <c r="O106" s="93"/>
      <c r="P106" s="128">
        <f>P108</f>
        <v>0</v>
      </c>
      <c r="Q106" s="155"/>
      <c r="R106" s="251"/>
      <c r="S106" s="251"/>
    </row>
    <row r="107" spans="1:20" ht="37.5" customHeight="1">
      <c r="A107" s="452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152"/>
      <c r="R107" s="251"/>
      <c r="S107" s="251"/>
      <c r="T107" s="170" t="e">
        <f>GEOMEAN(Q107:S107)</f>
        <v>#NUM!</v>
      </c>
    </row>
    <row r="108" spans="1:21" ht="15.75" outlineLevel="1" thickBot="1">
      <c r="A108" s="26"/>
      <c r="B108" s="27"/>
      <c r="C108" s="27"/>
      <c r="D108" s="27"/>
      <c r="E108" s="27"/>
      <c r="F108" s="27"/>
      <c r="G108" s="27"/>
      <c r="H108" s="27"/>
      <c r="I108" s="30"/>
      <c r="J108" s="33" t="s">
        <v>169</v>
      </c>
      <c r="K108" s="27"/>
      <c r="L108" s="27"/>
      <c r="M108" s="27"/>
      <c r="N108" s="27"/>
      <c r="O108" s="93"/>
      <c r="P108" s="128">
        <f>ДревоПр!BA37</f>
        <v>0</v>
      </c>
      <c r="Q108" s="155"/>
      <c r="R108" s="251"/>
      <c r="S108" s="251"/>
      <c r="U108" s="234" t="str">
        <f ca="1">OFFSET(ДревоПр!$O$37,0,4*(V109-1))</f>
        <v>Сопричастность</v>
      </c>
    </row>
    <row r="109" spans="1:22" ht="19.5" customHeight="1" outlineLevel="1" thickBot="1">
      <c r="A109" s="26"/>
      <c r="B109" s="27"/>
      <c r="C109" s="27"/>
      <c r="D109" s="27"/>
      <c r="E109" s="27"/>
      <c r="F109" s="27"/>
      <c r="G109" s="27"/>
      <c r="H109" s="30"/>
      <c r="I109" s="27"/>
      <c r="J109" s="30" t="s">
        <v>176</v>
      </c>
      <c r="K109" s="27"/>
      <c r="L109" s="27"/>
      <c r="M109" s="27"/>
      <c r="N109" s="27"/>
      <c r="O109" s="93"/>
      <c r="P109" s="128">
        <f>ДревоПр!AP7</f>
        <v>0</v>
      </c>
      <c r="Q109" s="152"/>
      <c r="R109" s="251"/>
      <c r="S109" s="251"/>
      <c r="U109" s="249" t="str">
        <f ca="1">OFFSET(ДревоПр!H$7,0,32)</f>
        <v>Аккупунктура</v>
      </c>
      <c r="V109" s="233">
        <f>V105+1</f>
        <v>10</v>
      </c>
    </row>
    <row r="110" spans="1:19" ht="15" outlineLevel="1">
      <c r="A110" s="26"/>
      <c r="B110" s="27"/>
      <c r="C110" s="27"/>
      <c r="D110" s="27"/>
      <c r="E110" s="27"/>
      <c r="F110" s="27"/>
      <c r="G110" s="27"/>
      <c r="H110" s="33"/>
      <c r="I110" s="27"/>
      <c r="J110" s="27" t="str">
        <f>K112</f>
        <v>Fc1</v>
      </c>
      <c r="K110" s="27"/>
      <c r="L110" s="27"/>
      <c r="M110" s="27"/>
      <c r="N110" s="27"/>
      <c r="O110" s="93"/>
      <c r="P110" s="128">
        <f>P112</f>
        <v>0</v>
      </c>
      <c r="Q110" s="155"/>
      <c r="R110" s="251"/>
      <c r="S110" s="251"/>
    </row>
    <row r="111" spans="1:20" ht="27" customHeight="1">
      <c r="A111" s="452"/>
      <c r="B111" s="452"/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152"/>
      <c r="R111" s="251"/>
      <c r="S111" s="251"/>
      <c r="T111" s="170" t="e">
        <f>GEOMEAN(Q111:S111)</f>
        <v>#NUM!</v>
      </c>
    </row>
    <row r="112" spans="1:21" ht="15.75" outlineLevel="1" thickBot="1">
      <c r="A112" s="26"/>
      <c r="B112" s="27"/>
      <c r="C112" s="27"/>
      <c r="D112" s="27"/>
      <c r="E112" s="27"/>
      <c r="F112" s="27"/>
      <c r="G112" s="27"/>
      <c r="H112" s="27"/>
      <c r="I112" s="30"/>
      <c r="J112" s="27"/>
      <c r="K112" s="33" t="s">
        <v>171</v>
      </c>
      <c r="L112" s="27"/>
      <c r="M112" s="27"/>
      <c r="N112" s="27"/>
      <c r="O112" s="93"/>
      <c r="P112" s="128">
        <f>ДревоПр!BE37</f>
        <v>0</v>
      </c>
      <c r="Q112" s="155"/>
      <c r="R112" s="251"/>
      <c r="S112" s="251"/>
      <c r="U112" s="234" t="str">
        <f ca="1">OFFSET(ДревоПр!$O$37,0,4*(V113-1))</f>
        <v>Безопасность</v>
      </c>
    </row>
    <row r="113" spans="1:22" ht="26.25" outlineLevel="1" thickBot="1">
      <c r="A113" s="26"/>
      <c r="B113" s="27"/>
      <c r="C113" s="27"/>
      <c r="D113" s="27"/>
      <c r="E113" s="27"/>
      <c r="F113" s="27"/>
      <c r="G113" s="27"/>
      <c r="H113" s="30"/>
      <c r="I113" s="27"/>
      <c r="J113" s="27"/>
      <c r="K113" s="27" t="s">
        <v>172</v>
      </c>
      <c r="L113" s="27"/>
      <c r="M113" s="27"/>
      <c r="N113" s="27"/>
      <c r="O113" s="93"/>
      <c r="P113" s="128">
        <f>ДревоПр!AT7</f>
        <v>0</v>
      </c>
      <c r="Q113" s="152"/>
      <c r="R113" s="251"/>
      <c r="S113" s="251"/>
      <c r="U113" s="249" t="str">
        <f ca="1">OFFSET(ДревоПр!H$7,0,36)</f>
        <v>Рентабельность\конкурентоспособность</v>
      </c>
      <c r="V113" s="233">
        <f>V109+1</f>
        <v>11</v>
      </c>
    </row>
    <row r="114" spans="1:19" ht="15" outlineLevel="1">
      <c r="A114" s="26"/>
      <c r="B114" s="27"/>
      <c r="C114" s="27"/>
      <c r="D114" s="27"/>
      <c r="E114" s="27"/>
      <c r="F114" s="27"/>
      <c r="G114" s="27"/>
      <c r="H114" s="33"/>
      <c r="I114" s="27"/>
      <c r="J114" s="27"/>
      <c r="K114" s="27" t="str">
        <f>L116</f>
        <v>Fa1</v>
      </c>
      <c r="L114" s="27"/>
      <c r="M114" s="27"/>
      <c r="N114" s="27"/>
      <c r="O114" s="93"/>
      <c r="P114" s="128">
        <f>P116</f>
        <v>0</v>
      </c>
      <c r="Q114" s="155"/>
      <c r="R114" s="251"/>
      <c r="S114" s="251"/>
    </row>
    <row r="115" spans="1:20" ht="28.5" customHeight="1">
      <c r="A115" s="452"/>
      <c r="B115" s="452"/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152"/>
      <c r="R115" s="251"/>
      <c r="S115" s="251"/>
      <c r="T115" s="170" t="e">
        <f>GEOMEAN(Q115:S115)</f>
        <v>#NUM!</v>
      </c>
    </row>
    <row r="116" spans="1:21" s="247" customFormat="1" ht="15.75" outlineLevel="1" thickBot="1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 t="s">
        <v>173</v>
      </c>
      <c r="M116" s="27"/>
      <c r="N116" s="27"/>
      <c r="O116" s="93"/>
      <c r="P116" s="128">
        <f>ДревоПр!BI37</f>
        <v>0</v>
      </c>
      <c r="Q116" s="152"/>
      <c r="R116" s="252"/>
      <c r="S116" s="252"/>
      <c r="T116" s="245"/>
      <c r="U116" s="234" t="str">
        <f ca="1">OFFSET(ДревоПр!$O$37,0,4*(V117-1))</f>
        <v>Самоуважение</v>
      </c>
    </row>
    <row r="117" spans="1:22" s="247" customFormat="1" ht="15.75" outlineLevel="1" thickBot="1">
      <c r="A117" s="26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 t="s">
        <v>174</v>
      </c>
      <c r="M117" s="27"/>
      <c r="N117" s="27"/>
      <c r="O117" s="93"/>
      <c r="P117" s="128">
        <f>ДревоПр!AX7</f>
        <v>0</v>
      </c>
      <c r="Q117" s="152"/>
      <c r="R117" s="252"/>
      <c r="S117" s="252"/>
      <c r="T117" s="245"/>
      <c r="U117" s="249" t="str">
        <f ca="1">OFFSET(ДревоПр!H$7,0,40)</f>
        <v>Лояльность юзеров</v>
      </c>
      <c r="V117" s="233">
        <f>V113+1</f>
        <v>12</v>
      </c>
    </row>
    <row r="118" spans="1:20" s="247" customFormat="1" ht="17.25" customHeight="1" outlineLevel="1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 t="str">
        <f>M120</f>
        <v>Fb2</v>
      </c>
      <c r="M118" s="27"/>
      <c r="N118" s="27"/>
      <c r="O118" s="93"/>
      <c r="P118" s="128">
        <f>P120</f>
        <v>0</v>
      </c>
      <c r="Q118" s="152"/>
      <c r="R118" s="252"/>
      <c r="S118" s="252"/>
      <c r="T118" s="245"/>
    </row>
    <row r="119" spans="1:20" s="247" customFormat="1" ht="27.75" customHeight="1">
      <c r="A119" s="452"/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152"/>
      <c r="R119" s="252"/>
      <c r="S119" s="252"/>
      <c r="T119" s="170" t="e">
        <f>GEOMEAN(Q119:S119)</f>
        <v>#NUM!</v>
      </c>
    </row>
    <row r="120" spans="1:21" s="247" customFormat="1" ht="17.25" customHeight="1" outlineLevel="1" thickBot="1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 t="s">
        <v>175</v>
      </c>
      <c r="N120" s="27"/>
      <c r="O120" s="93"/>
      <c r="P120" s="127">
        <f>ДревоПр!BM37</f>
        <v>0</v>
      </c>
      <c r="Q120" s="152"/>
      <c r="R120" s="252"/>
      <c r="S120" s="252"/>
      <c r="T120" s="245"/>
      <c r="U120" s="234" t="str">
        <f ca="1">OFFSET(ДревоПр!$O$37,0,4*(V121-1))</f>
        <v>КАПИТАЛИЗАЦИЯ</v>
      </c>
    </row>
    <row r="121" spans="1:22" s="247" customFormat="1" ht="26.25" outlineLevel="1" thickBot="1">
      <c r="A121" s="26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 t="s">
        <v>144</v>
      </c>
      <c r="N121" s="27"/>
      <c r="O121" s="93"/>
      <c r="P121" s="128">
        <f>ДревоПр!BB7</f>
        <v>0</v>
      </c>
      <c r="Q121" s="152"/>
      <c r="R121" s="252"/>
      <c r="S121" s="252"/>
      <c r="T121" s="245"/>
      <c r="U121" s="249" t="str">
        <f ca="1">OFFSET(ДревоПр!H$7,0,44)</f>
        <v>Рентабельность\конкурентоспособность</v>
      </c>
      <c r="V121" s="233">
        <f>V117+1</f>
        <v>13</v>
      </c>
    </row>
    <row r="122" spans="1:20" s="247" customFormat="1" ht="15" outlineLevel="1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 t="str">
        <f>N124</f>
        <v>Fc2</v>
      </c>
      <c r="N122" s="27"/>
      <c r="O122" s="93"/>
      <c r="P122" s="128">
        <f>P124</f>
        <v>0</v>
      </c>
      <c r="Q122" s="152"/>
      <c r="R122" s="252"/>
      <c r="S122" s="252"/>
      <c r="T122" s="245"/>
    </row>
    <row r="123" spans="1:20" s="247" customFormat="1" ht="30" customHeight="1">
      <c r="A123" s="452"/>
      <c r="B123" s="452"/>
      <c r="C123" s="452"/>
      <c r="D123" s="452"/>
      <c r="E123" s="452"/>
      <c r="F123" s="452"/>
      <c r="G123" s="452"/>
      <c r="H123" s="452"/>
      <c r="I123" s="452"/>
      <c r="J123" s="452"/>
      <c r="K123" s="452"/>
      <c r="L123" s="452"/>
      <c r="M123" s="452"/>
      <c r="N123" s="452"/>
      <c r="O123" s="452"/>
      <c r="P123" s="452"/>
      <c r="Q123" s="152"/>
      <c r="R123" s="252"/>
      <c r="S123" s="252"/>
      <c r="T123" s="170" t="e">
        <f>GEOMEAN(Q123:S123)</f>
        <v>#NUM!</v>
      </c>
    </row>
    <row r="124" spans="1:21" s="247" customFormat="1" ht="15.75" outlineLevel="1" thickBot="1">
      <c r="A124" s="26"/>
      <c r="B124" s="27"/>
      <c r="C124" s="27"/>
      <c r="D124" s="27"/>
      <c r="E124" s="27"/>
      <c r="F124" s="27"/>
      <c r="G124" s="27"/>
      <c r="H124" s="27"/>
      <c r="I124" s="30"/>
      <c r="J124" s="27"/>
      <c r="K124" s="27"/>
      <c r="L124" s="27"/>
      <c r="M124" s="27"/>
      <c r="N124" s="27" t="s">
        <v>158</v>
      </c>
      <c r="O124" s="93"/>
      <c r="P124" s="128">
        <f>ДревоПр!BQ37</f>
        <v>0</v>
      </c>
      <c r="Q124" s="152"/>
      <c r="R124" s="252"/>
      <c r="S124" s="252"/>
      <c r="T124" s="245"/>
      <c r="U124" s="234" t="str">
        <f ca="1">OFFSET(ДревоПр!$O$37,0,4*(V125-1))</f>
        <v>Сопричастность</v>
      </c>
    </row>
    <row r="125" spans="1:22" s="247" customFormat="1" ht="15.75" outlineLevel="1" thickBot="1">
      <c r="A125" s="26"/>
      <c r="B125" s="27"/>
      <c r="C125" s="27"/>
      <c r="D125" s="27"/>
      <c r="E125" s="27"/>
      <c r="F125" s="27"/>
      <c r="G125" s="27"/>
      <c r="H125" s="30"/>
      <c r="I125" s="27"/>
      <c r="J125" s="27"/>
      <c r="K125" s="27"/>
      <c r="L125" s="27"/>
      <c r="M125" s="27"/>
      <c r="N125" s="27" t="s">
        <v>156</v>
      </c>
      <c r="O125" s="93"/>
      <c r="P125" s="128">
        <f>ДревоПр!BF7</f>
        <v>0</v>
      </c>
      <c r="Q125" s="152"/>
      <c r="R125" s="252"/>
      <c r="S125" s="252"/>
      <c r="T125" s="245"/>
      <c r="U125" s="249" t="str">
        <f ca="1">OFFSET(ДревоПр!H$7,0,48)</f>
        <v>Лояльность юзеров</v>
      </c>
      <c r="V125" s="233">
        <f>V121+1</f>
        <v>14</v>
      </c>
    </row>
    <row r="126" spans="1:20" s="247" customFormat="1" ht="15" outlineLevel="1">
      <c r="A126" s="26"/>
      <c r="B126" s="27"/>
      <c r="C126" s="27"/>
      <c r="D126" s="27"/>
      <c r="E126" s="27"/>
      <c r="F126" s="27"/>
      <c r="G126" s="27"/>
      <c r="H126" s="33"/>
      <c r="I126" s="27"/>
      <c r="J126" s="27"/>
      <c r="K126" s="27"/>
      <c r="L126" s="27"/>
      <c r="M126" s="27"/>
      <c r="N126" s="27" t="str">
        <f>O128</f>
        <v>Fa2</v>
      </c>
      <c r="O126" s="93"/>
      <c r="P126" s="128">
        <f>P128</f>
        <v>0</v>
      </c>
      <c r="Q126" s="155"/>
      <c r="R126" s="252"/>
      <c r="S126" s="252"/>
      <c r="T126" s="245"/>
    </row>
    <row r="127" spans="1:20" s="247" customFormat="1" ht="30.75" customHeight="1">
      <c r="A127" s="452"/>
      <c r="B127" s="452"/>
      <c r="C127" s="452"/>
      <c r="D127" s="452"/>
      <c r="E127" s="452"/>
      <c r="F127" s="452"/>
      <c r="G127" s="452"/>
      <c r="H127" s="452"/>
      <c r="I127" s="452"/>
      <c r="J127" s="452"/>
      <c r="K127" s="452"/>
      <c r="L127" s="452"/>
      <c r="M127" s="452"/>
      <c r="N127" s="452"/>
      <c r="O127" s="452"/>
      <c r="P127" s="452"/>
      <c r="Q127" s="152"/>
      <c r="R127" s="252"/>
      <c r="S127" s="252"/>
      <c r="T127" s="170" t="e">
        <f>GEOMEAN(Q127:S127)</f>
        <v>#NUM!</v>
      </c>
    </row>
    <row r="128" spans="1:21" s="247" customFormat="1" ht="15.75" outlineLevel="1" thickBo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94" t="s">
        <v>159</v>
      </c>
      <c r="P128" s="131">
        <f>ДревоПр!BU37</f>
        <v>0</v>
      </c>
      <c r="Q128" s="153"/>
      <c r="R128" s="252"/>
      <c r="S128" s="252"/>
      <c r="T128" s="245"/>
      <c r="U128" s="234" t="str">
        <f ca="1">OFFSET(ДревоПр!$O$37,0,4*(V129-1))</f>
        <v>Сопричастность</v>
      </c>
    </row>
    <row r="129" spans="1:22" s="247" customFormat="1" ht="26.25" outlineLevel="1" thickBo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94" t="s">
        <v>157</v>
      </c>
      <c r="P129" s="131">
        <f>ДревоПр!BJ7</f>
        <v>0</v>
      </c>
      <c r="Q129" s="153"/>
      <c r="R129" s="252"/>
      <c r="S129" s="252"/>
      <c r="T129" s="245"/>
      <c r="U129" s="249" t="str">
        <f ca="1">OFFSET(ДревоПр!H$7,0,52)</f>
        <v>Ключевые технологии</v>
      </c>
      <c r="V129" s="233">
        <f>V125+1</f>
        <v>15</v>
      </c>
    </row>
    <row r="130" spans="1:20" s="247" customFormat="1" ht="15" outlineLevel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94" t="s">
        <v>160</v>
      </c>
      <c r="P130" s="131">
        <f>ДревоПр!BY37</f>
        <v>0</v>
      </c>
      <c r="Q130" s="153"/>
      <c r="R130" s="252"/>
      <c r="S130" s="252"/>
      <c r="T130" s="245"/>
    </row>
    <row r="131" spans="1:20" s="247" customFormat="1" ht="29.25" customHeight="1">
      <c r="A131" s="452"/>
      <c r="B131" s="452"/>
      <c r="C131" s="452"/>
      <c r="D131" s="452"/>
      <c r="E131" s="452"/>
      <c r="F131" s="452"/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  <c r="Q131" s="153"/>
      <c r="R131" s="252"/>
      <c r="S131" s="252"/>
      <c r="T131" s="170" t="e">
        <f>GEOMEAN(Q131:S131)</f>
        <v>#NUM!</v>
      </c>
    </row>
    <row r="132" spans="1:19" s="237" customFormat="1" ht="6.75" customHeight="1">
      <c r="A132" s="235"/>
      <c r="B132" s="236"/>
      <c r="C132" s="236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</row>
    <row r="133" spans="1:20" s="3" customFormat="1" ht="42.75" customHeight="1">
      <c r="A133" s="458" t="s">
        <v>82</v>
      </c>
      <c r="B133" s="458"/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8"/>
      <c r="P133" s="458"/>
      <c r="Q133" s="458"/>
      <c r="R133" s="34"/>
      <c r="S133" s="34"/>
      <c r="T133" s="172"/>
    </row>
    <row r="134" spans="1:21" s="3" customFormat="1" ht="16.5" customHeight="1" outlineLevel="1" thickBot="1">
      <c r="A134" s="26" t="s">
        <v>154</v>
      </c>
      <c r="B134" s="27"/>
      <c r="C134" s="27"/>
      <c r="D134" s="27"/>
      <c r="E134" s="27"/>
      <c r="F134" s="27"/>
      <c r="G134" s="27"/>
      <c r="H134" s="27"/>
      <c r="I134" s="29"/>
      <c r="J134" s="27"/>
      <c r="K134" s="27"/>
      <c r="L134" s="27"/>
      <c r="M134" s="27"/>
      <c r="N134" s="27"/>
      <c r="O134" s="93"/>
      <c r="P134" s="132">
        <f>ДревоПр!R37</f>
        <v>0</v>
      </c>
      <c r="Q134" s="152"/>
      <c r="R134" s="34"/>
      <c r="S134" s="34"/>
      <c r="T134" s="172"/>
      <c r="U134" s="234" t="str">
        <f ca="1">OFFSET(ДревоПр!$O$37,0,4*(V135-1))</f>
        <v>Безопасность</v>
      </c>
    </row>
    <row r="135" spans="1:22" s="3" customFormat="1" ht="16.5" customHeight="1" outlineLevel="1" thickBot="1">
      <c r="A135" s="26" t="s">
        <v>153</v>
      </c>
      <c r="B135" s="27"/>
      <c r="C135" s="27"/>
      <c r="D135" s="27"/>
      <c r="E135" s="27"/>
      <c r="F135" s="27"/>
      <c r="G135" s="27"/>
      <c r="H135" s="30"/>
      <c r="I135" s="27"/>
      <c r="J135" s="27"/>
      <c r="K135" s="27"/>
      <c r="L135" s="27"/>
      <c r="M135" s="27"/>
      <c r="N135" s="27"/>
      <c r="O135" s="93"/>
      <c r="P135" s="132">
        <f>ДревоПр!G7</f>
        <v>0</v>
      </c>
      <c r="Q135" s="152"/>
      <c r="R135" s="34"/>
      <c r="S135" s="34"/>
      <c r="T135" s="172"/>
      <c r="U135" s="249" t="str">
        <f>U73</f>
        <v>Ключевые технологии</v>
      </c>
      <c r="V135" s="233">
        <f>V131+1</f>
        <v>1</v>
      </c>
    </row>
    <row r="136" spans="1:20" s="3" customFormat="1" ht="16.5" customHeight="1" outlineLevel="1">
      <c r="A136" s="26" t="str">
        <f>B138</f>
        <v>Fc-2</v>
      </c>
      <c r="B136" s="27"/>
      <c r="C136" s="27"/>
      <c r="D136" s="27"/>
      <c r="E136" s="27"/>
      <c r="F136" s="27"/>
      <c r="G136" s="27"/>
      <c r="H136" s="31"/>
      <c r="I136" s="27"/>
      <c r="J136" s="27"/>
      <c r="K136" s="27"/>
      <c r="L136" s="27"/>
      <c r="M136" s="27"/>
      <c r="N136" s="27"/>
      <c r="O136" s="93"/>
      <c r="P136" s="132">
        <f>P138</f>
        <v>0</v>
      </c>
      <c r="Q136" s="155"/>
      <c r="R136" s="34"/>
      <c r="S136" s="34"/>
      <c r="T136" s="172"/>
    </row>
    <row r="137" spans="1:20" s="3" customFormat="1" ht="28.5" customHeight="1">
      <c r="A137" s="452"/>
      <c r="B137" s="452"/>
      <c r="C137" s="452"/>
      <c r="D137" s="452"/>
      <c r="E137" s="452"/>
      <c r="F137" s="452"/>
      <c r="G137" s="452"/>
      <c r="H137" s="452"/>
      <c r="I137" s="452"/>
      <c r="J137" s="452"/>
      <c r="K137" s="452"/>
      <c r="L137" s="452"/>
      <c r="M137" s="452"/>
      <c r="N137" s="452"/>
      <c r="O137" s="452"/>
      <c r="P137" s="452"/>
      <c r="Q137" s="152"/>
      <c r="R137" s="34"/>
      <c r="S137" s="34"/>
      <c r="T137" s="170" t="e">
        <f>GEOMEAN(Q137:S137)</f>
        <v>#NUM!</v>
      </c>
    </row>
    <row r="138" spans="1:21" s="3" customFormat="1" ht="16.5" customHeight="1" outlineLevel="1" thickBot="1">
      <c r="A138" s="26"/>
      <c r="B138" s="27" t="s">
        <v>143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93"/>
      <c r="P138" s="128">
        <f>ДревоПр!V37</f>
        <v>0</v>
      </c>
      <c r="Q138" s="152"/>
      <c r="R138" s="34"/>
      <c r="S138" s="34"/>
      <c r="T138" s="172"/>
      <c r="U138" s="234" t="str">
        <f ca="1">OFFSET(ДревоПр!$O$37,0,4*(V139-1))</f>
        <v>Самоуважение</v>
      </c>
    </row>
    <row r="139" spans="1:22" s="3" customFormat="1" ht="16.5" customHeight="1" outlineLevel="1" thickBot="1">
      <c r="A139" s="26"/>
      <c r="B139" s="27" t="s">
        <v>142</v>
      </c>
      <c r="C139" s="3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93"/>
      <c r="P139" s="128">
        <f>ДревоПр!K7</f>
        <v>0</v>
      </c>
      <c r="Q139" s="152"/>
      <c r="R139" s="34"/>
      <c r="S139" s="34"/>
      <c r="T139" s="172"/>
      <c r="U139" s="249" t="str">
        <f>U77</f>
        <v>Инфраструктура </v>
      </c>
      <c r="V139" s="233">
        <f>V135+1</f>
        <v>2</v>
      </c>
    </row>
    <row r="140" spans="1:20" s="3" customFormat="1" ht="16.5" customHeight="1" outlineLevel="1">
      <c r="A140" s="26"/>
      <c r="B140" s="27" t="str">
        <f>C142</f>
        <v>Fa-2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93"/>
      <c r="P140" s="128">
        <f>P142</f>
        <v>0</v>
      </c>
      <c r="Q140" s="152"/>
      <c r="R140" s="34"/>
      <c r="S140" s="34"/>
      <c r="T140" s="172"/>
    </row>
    <row r="141" spans="1:20" s="3" customFormat="1" ht="27" customHeight="1">
      <c r="A141" s="452"/>
      <c r="B141" s="452"/>
      <c r="C141" s="452"/>
      <c r="D141" s="452"/>
      <c r="E141" s="452"/>
      <c r="F141" s="452"/>
      <c r="G141" s="452"/>
      <c r="H141" s="452"/>
      <c r="I141" s="452"/>
      <c r="J141" s="452"/>
      <c r="K141" s="452"/>
      <c r="L141" s="452"/>
      <c r="M141" s="452"/>
      <c r="N141" s="452"/>
      <c r="O141" s="452"/>
      <c r="P141" s="452"/>
      <c r="Q141" s="152"/>
      <c r="R141" s="34"/>
      <c r="S141" s="34"/>
      <c r="T141" s="170" t="e">
        <f>GEOMEAN(Q141:S141)</f>
        <v>#NUM!</v>
      </c>
    </row>
    <row r="142" spans="1:21" s="3" customFormat="1" ht="16.5" customHeight="1" outlineLevel="1" thickBot="1">
      <c r="A142" s="26"/>
      <c r="B142" s="27"/>
      <c r="C142" s="27" t="s">
        <v>141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93"/>
      <c r="P142" s="128">
        <f>ДревоПр!Z37</f>
        <v>0</v>
      </c>
      <c r="Q142" s="152"/>
      <c r="R142" s="34"/>
      <c r="S142" s="34"/>
      <c r="T142" s="172"/>
      <c r="U142" s="234" t="str">
        <f ca="1">OFFSET(ДревоПр!$O$37,0,4*(V143-1))</f>
        <v>Физиологические потребности</v>
      </c>
    </row>
    <row r="143" spans="1:22" s="3" customFormat="1" ht="16.5" customHeight="1" outlineLevel="1" thickBot="1">
      <c r="A143" s="26"/>
      <c r="B143" s="27"/>
      <c r="C143" s="28" t="s">
        <v>139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93"/>
      <c r="P143" s="128">
        <f>ДревоПр!O7</f>
        <v>0</v>
      </c>
      <c r="Q143" s="152"/>
      <c r="R143" s="34"/>
      <c r="S143" s="34"/>
      <c r="T143" s="172"/>
      <c r="U143" s="249" t="str">
        <f>U81</f>
        <v>Рентабельность\конкурентоспособность</v>
      </c>
      <c r="V143" s="233">
        <f>V139+1</f>
        <v>3</v>
      </c>
    </row>
    <row r="144" spans="1:20" s="3" customFormat="1" ht="16.5" customHeight="1" outlineLevel="1">
      <c r="A144" s="26"/>
      <c r="B144" s="27"/>
      <c r="C144" s="27" t="str">
        <f>D146</f>
        <v>Fb-1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93"/>
      <c r="P144" s="128">
        <f>P146</f>
        <v>0</v>
      </c>
      <c r="Q144" s="152"/>
      <c r="R144" s="34"/>
      <c r="S144" s="34"/>
      <c r="T144" s="172"/>
    </row>
    <row r="145" spans="1:20" s="3" customFormat="1" ht="30" customHeight="1">
      <c r="A145" s="452"/>
      <c r="B145" s="452"/>
      <c r="C145" s="452"/>
      <c r="D145" s="452"/>
      <c r="E145" s="452"/>
      <c r="F145" s="452"/>
      <c r="G145" s="452"/>
      <c r="H145" s="452"/>
      <c r="I145" s="452"/>
      <c r="J145" s="452"/>
      <c r="K145" s="452"/>
      <c r="L145" s="452"/>
      <c r="M145" s="452"/>
      <c r="N145" s="452"/>
      <c r="O145" s="452"/>
      <c r="P145" s="452"/>
      <c r="Q145" s="152"/>
      <c r="R145" s="34"/>
      <c r="S145" s="34"/>
      <c r="T145" s="170" t="e">
        <f>GEOMEAN(Q145:S145)</f>
        <v>#NUM!</v>
      </c>
    </row>
    <row r="146" spans="1:21" s="3" customFormat="1" ht="16.5" customHeight="1" outlineLevel="1" thickBot="1">
      <c r="A146" s="26"/>
      <c r="B146" s="27"/>
      <c r="C146" s="27"/>
      <c r="D146" s="27" t="s">
        <v>140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93"/>
      <c r="P146" s="128">
        <f>ДревоПр!AD37</f>
        <v>0</v>
      </c>
      <c r="Q146" s="152"/>
      <c r="R146" s="34"/>
      <c r="S146" s="34"/>
      <c r="T146" s="172"/>
      <c r="U146" s="234" t="str">
        <f ca="1">OFFSET(ДревоПр!$O$37,0,4*(V147-1))</f>
        <v>Самоуважение</v>
      </c>
    </row>
    <row r="147" spans="1:22" s="3" customFormat="1" ht="24" customHeight="1" outlineLevel="1" thickBot="1">
      <c r="A147" s="26"/>
      <c r="B147" s="27"/>
      <c r="C147" s="27"/>
      <c r="D147" s="27" t="s">
        <v>164</v>
      </c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93"/>
      <c r="P147" s="128">
        <f>ДревоПр!S7</f>
        <v>0</v>
      </c>
      <c r="Q147" s="152"/>
      <c r="R147" s="34"/>
      <c r="S147" s="34"/>
      <c r="T147" s="172"/>
      <c r="U147" s="249" t="str">
        <f>U85</f>
        <v>Лояльность юзеров</v>
      </c>
      <c r="V147" s="233">
        <f>V143+1</f>
        <v>4</v>
      </c>
    </row>
    <row r="148" spans="1:20" s="3" customFormat="1" ht="16.5" customHeight="1" outlineLevel="1">
      <c r="A148" s="26"/>
      <c r="B148" s="27"/>
      <c r="C148" s="27"/>
      <c r="D148" s="27" t="str">
        <f>E150</f>
        <v>Fc-1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93"/>
      <c r="P148" s="128">
        <f>P150</f>
        <v>0</v>
      </c>
      <c r="Q148" s="152"/>
      <c r="R148" s="34"/>
      <c r="S148" s="34"/>
      <c r="T148" s="172"/>
    </row>
    <row r="149" spans="1:20" s="3" customFormat="1" ht="27.75" customHeight="1">
      <c r="A149" s="452"/>
      <c r="B149" s="452"/>
      <c r="C149" s="452"/>
      <c r="D149" s="452"/>
      <c r="E149" s="452"/>
      <c r="F149" s="452"/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  <c r="Q149" s="152"/>
      <c r="R149" s="34"/>
      <c r="S149" s="34"/>
      <c r="T149" s="170" t="e">
        <f>GEOMEAN(Q149:S149)</f>
        <v>#NUM!</v>
      </c>
    </row>
    <row r="150" spans="1:21" ht="29.25" outlineLevel="1" thickBot="1">
      <c r="A150" s="26"/>
      <c r="B150" s="27"/>
      <c r="C150" s="27"/>
      <c r="D150" s="27"/>
      <c r="E150" s="27" t="s">
        <v>130</v>
      </c>
      <c r="F150" s="27"/>
      <c r="G150" s="27"/>
      <c r="H150" s="27"/>
      <c r="I150" s="30"/>
      <c r="J150" s="27"/>
      <c r="K150" s="27"/>
      <c r="L150" s="27"/>
      <c r="M150" s="27"/>
      <c r="N150" s="27"/>
      <c r="O150" s="93"/>
      <c r="P150" s="128">
        <f>ДревоПр!AH37</f>
        <v>0</v>
      </c>
      <c r="Q150" s="152"/>
      <c r="R150" s="251"/>
      <c r="S150" s="251"/>
      <c r="U150" s="234" t="str">
        <f ca="1">OFFSET(ДревоПр!$O$37,0,4*(V151-1))</f>
        <v>Физиологические потребности</v>
      </c>
    </row>
    <row r="151" spans="1:22" ht="26.25" outlineLevel="1" thickBot="1">
      <c r="A151" s="26"/>
      <c r="B151" s="27"/>
      <c r="C151" s="27"/>
      <c r="D151" s="27"/>
      <c r="E151" s="33" t="s">
        <v>131</v>
      </c>
      <c r="F151" s="27"/>
      <c r="G151" s="27"/>
      <c r="H151" s="30"/>
      <c r="I151" s="27"/>
      <c r="J151" s="27"/>
      <c r="K151" s="27"/>
      <c r="L151" s="27"/>
      <c r="M151" s="27"/>
      <c r="N151" s="27"/>
      <c r="O151" s="93"/>
      <c r="P151" s="128">
        <f>ДревоПр!W7</f>
        <v>0</v>
      </c>
      <c r="Q151" s="152"/>
      <c r="R151" s="251"/>
      <c r="S151" s="251"/>
      <c r="U151" s="249" t="str">
        <f>U89</f>
        <v>Ключевые технологии</v>
      </c>
      <c r="V151" s="233">
        <f>V147+1</f>
        <v>5</v>
      </c>
    </row>
    <row r="152" spans="1:19" ht="15" outlineLevel="1">
      <c r="A152" s="27"/>
      <c r="B152" s="27"/>
      <c r="C152" s="27"/>
      <c r="D152" s="27"/>
      <c r="E152" s="27" t="str">
        <f>F154</f>
        <v>Fa-1</v>
      </c>
      <c r="F152" s="27"/>
      <c r="G152" s="27"/>
      <c r="H152" s="27"/>
      <c r="I152" s="27"/>
      <c r="J152" s="27"/>
      <c r="K152" s="27"/>
      <c r="L152" s="27"/>
      <c r="M152" s="27"/>
      <c r="N152" s="27"/>
      <c r="O152" s="93"/>
      <c r="P152" s="128">
        <f>P154</f>
        <v>0</v>
      </c>
      <c r="Q152" s="155"/>
      <c r="R152" s="251"/>
      <c r="S152" s="251"/>
    </row>
    <row r="153" spans="1:20" ht="26.25" customHeight="1">
      <c r="A153" s="452"/>
      <c r="B153" s="452"/>
      <c r="C153" s="452"/>
      <c r="D153" s="452"/>
      <c r="E153" s="452"/>
      <c r="F153" s="452"/>
      <c r="G153" s="452"/>
      <c r="H153" s="452"/>
      <c r="I153" s="452"/>
      <c r="J153" s="452"/>
      <c r="K153" s="452"/>
      <c r="L153" s="452"/>
      <c r="M153" s="452"/>
      <c r="N153" s="452"/>
      <c r="O153" s="452"/>
      <c r="P153" s="452"/>
      <c r="Q153" s="152"/>
      <c r="R153" s="251"/>
      <c r="S153" s="251"/>
      <c r="T153" s="170" t="e">
        <f>GEOMEAN(Q153:S153)</f>
        <v>#NUM!</v>
      </c>
    </row>
    <row r="154" spans="1:21" ht="29.25" outlineLevel="1" thickBot="1">
      <c r="A154" s="26"/>
      <c r="B154" s="27"/>
      <c r="C154" s="27"/>
      <c r="D154" s="27"/>
      <c r="E154" s="27"/>
      <c r="F154" s="33" t="s">
        <v>167</v>
      </c>
      <c r="G154" s="27"/>
      <c r="H154" s="27"/>
      <c r="I154" s="30"/>
      <c r="J154" s="27"/>
      <c r="K154" s="27"/>
      <c r="L154" s="27"/>
      <c r="M154" s="27"/>
      <c r="N154" s="27"/>
      <c r="O154" s="93"/>
      <c r="P154" s="128">
        <f>ДревоПр!AL37</f>
        <v>0</v>
      </c>
      <c r="Q154" s="152"/>
      <c r="R154" s="251"/>
      <c r="S154" s="251"/>
      <c r="U154" s="234" t="str">
        <f ca="1">OFFSET(ДревоПр!$O$37,0,4*(V155-1))</f>
        <v>Самоактуализация</v>
      </c>
    </row>
    <row r="155" spans="1:22" ht="15.75" outlineLevel="1" thickBot="1">
      <c r="A155" s="26"/>
      <c r="B155" s="27"/>
      <c r="C155" s="27"/>
      <c r="D155" s="27"/>
      <c r="E155" s="27"/>
      <c r="F155" s="33" t="s">
        <v>155</v>
      </c>
      <c r="G155" s="27"/>
      <c r="H155" s="30"/>
      <c r="I155" s="27"/>
      <c r="J155" s="27"/>
      <c r="K155" s="27"/>
      <c r="L155" s="27"/>
      <c r="M155" s="27"/>
      <c r="N155" s="27"/>
      <c r="O155" s="93"/>
      <c r="P155" s="128">
        <f>ДревоПр!AA7</f>
        <v>0</v>
      </c>
      <c r="Q155" s="152"/>
      <c r="R155" s="251"/>
      <c r="S155" s="251"/>
      <c r="U155" s="249" t="str">
        <f>U93</f>
        <v>Аккупунктура</v>
      </c>
      <c r="V155" s="233">
        <f>V151+1</f>
        <v>6</v>
      </c>
    </row>
    <row r="156" spans="1:19" ht="15" outlineLevel="1">
      <c r="A156" s="26"/>
      <c r="B156" s="27"/>
      <c r="C156" s="27"/>
      <c r="D156" s="27"/>
      <c r="E156" s="27"/>
      <c r="F156" s="27" t="str">
        <f>G158</f>
        <v>Fb</v>
      </c>
      <c r="G156" s="27"/>
      <c r="H156" s="33"/>
      <c r="I156" s="27"/>
      <c r="J156" s="27"/>
      <c r="K156" s="27"/>
      <c r="L156" s="27"/>
      <c r="M156" s="27"/>
      <c r="N156" s="27"/>
      <c r="O156" s="93"/>
      <c r="P156" s="128">
        <f>P158</f>
        <v>0</v>
      </c>
      <c r="Q156" s="155"/>
      <c r="R156" s="251"/>
      <c r="S156" s="251"/>
    </row>
    <row r="157" spans="1:20" ht="28.5" customHeight="1">
      <c r="A157" s="452"/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152"/>
      <c r="R157" s="251"/>
      <c r="S157" s="251"/>
      <c r="T157" s="170" t="e">
        <f>GEOMEAN(Q157:S157)</f>
        <v>#NUM!</v>
      </c>
    </row>
    <row r="158" spans="1:21" ht="29.25" outlineLevel="1" thickBot="1">
      <c r="A158" s="26"/>
      <c r="B158" s="27"/>
      <c r="C158" s="27"/>
      <c r="D158" s="27"/>
      <c r="E158" s="27"/>
      <c r="F158" s="27"/>
      <c r="G158" s="33" t="s">
        <v>124</v>
      </c>
      <c r="H158" s="27"/>
      <c r="I158" s="30"/>
      <c r="J158" s="27"/>
      <c r="K158" s="27"/>
      <c r="L158" s="27"/>
      <c r="M158" s="27"/>
      <c r="N158" s="27"/>
      <c r="O158" s="93"/>
      <c r="P158" s="128">
        <f>ДревоПр!AP37</f>
        <v>0</v>
      </c>
      <c r="Q158" s="155"/>
      <c r="R158" s="251"/>
      <c r="S158" s="251"/>
      <c r="U158" s="234" t="str">
        <f ca="1">OFFSET(ДревоПр!$O$37,0,4*(V159-1))</f>
        <v>Физиологические потребности</v>
      </c>
    </row>
    <row r="159" spans="1:22" ht="15.75" customHeight="1" outlineLevel="1" thickBot="1">
      <c r="A159" s="26"/>
      <c r="B159" s="27"/>
      <c r="C159" s="27"/>
      <c r="D159" s="27"/>
      <c r="E159" s="27"/>
      <c r="F159" s="27"/>
      <c r="G159" s="33" t="s">
        <v>125</v>
      </c>
      <c r="H159" s="30"/>
      <c r="I159" s="27"/>
      <c r="J159" s="27"/>
      <c r="K159" s="27"/>
      <c r="L159" s="27"/>
      <c r="M159" s="27"/>
      <c r="N159" s="27"/>
      <c r="O159" s="93"/>
      <c r="P159" s="128">
        <f>ДревоПр!AE7</f>
        <v>0</v>
      </c>
      <c r="Q159" s="155"/>
      <c r="R159" s="251"/>
      <c r="S159" s="251"/>
      <c r="U159" s="249" t="str">
        <f>U97</f>
        <v>Инфраструктура </v>
      </c>
      <c r="V159" s="233">
        <f>V155+1</f>
        <v>7</v>
      </c>
    </row>
    <row r="160" spans="1:19" ht="16.5" customHeight="1" outlineLevel="1">
      <c r="A160" s="26"/>
      <c r="B160" s="27"/>
      <c r="C160" s="27"/>
      <c r="D160" s="27"/>
      <c r="E160" s="27"/>
      <c r="F160" s="27"/>
      <c r="G160" s="27" t="str">
        <f>H162</f>
        <v>Fc</v>
      </c>
      <c r="H160" s="33"/>
      <c r="I160" s="27"/>
      <c r="J160" s="27"/>
      <c r="K160" s="27"/>
      <c r="L160" s="27"/>
      <c r="M160" s="27"/>
      <c r="N160" s="27"/>
      <c r="O160" s="93"/>
      <c r="P160" s="128">
        <f>P162</f>
        <v>0</v>
      </c>
      <c r="Q160" s="155"/>
      <c r="R160" s="251"/>
      <c r="S160" s="251"/>
    </row>
    <row r="161" spans="1:20" ht="26.25" customHeight="1">
      <c r="A161" s="452"/>
      <c r="B161" s="452"/>
      <c r="C161" s="452"/>
      <c r="D161" s="452"/>
      <c r="E161" s="452"/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152"/>
      <c r="R161" s="281"/>
      <c r="S161" s="281"/>
      <c r="T161" s="170" t="e">
        <f>GEOMEAN(Q161:S161)</f>
        <v>#NUM!</v>
      </c>
    </row>
    <row r="162" spans="1:21" ht="19.5" customHeight="1" outlineLevel="1" thickBot="1">
      <c r="A162" s="26"/>
      <c r="B162" s="27"/>
      <c r="C162" s="27"/>
      <c r="D162" s="27"/>
      <c r="E162" s="27"/>
      <c r="F162" s="27"/>
      <c r="G162" s="27"/>
      <c r="H162" s="33" t="s">
        <v>126</v>
      </c>
      <c r="I162" s="30"/>
      <c r="J162" s="27"/>
      <c r="K162" s="27"/>
      <c r="L162" s="27"/>
      <c r="M162" s="27"/>
      <c r="N162" s="27"/>
      <c r="O162" s="93"/>
      <c r="P162" s="128">
        <f>ДревоПр!AT37</f>
        <v>0</v>
      </c>
      <c r="Q162" s="155"/>
      <c r="R162" s="251"/>
      <c r="S162" s="251"/>
      <c r="U162" s="234" t="str">
        <f ca="1">OFFSET(ДревоПр!$O$37,0,4*(V163-1))</f>
        <v>Самоактуализация</v>
      </c>
    </row>
    <row r="163" spans="1:22" ht="15.75" outlineLevel="1" thickBot="1">
      <c r="A163" s="26"/>
      <c r="B163" s="27"/>
      <c r="C163" s="27"/>
      <c r="D163" s="27"/>
      <c r="E163" s="27"/>
      <c r="F163" s="27"/>
      <c r="G163" s="27"/>
      <c r="H163" s="30" t="s">
        <v>127</v>
      </c>
      <c r="I163" s="27"/>
      <c r="J163" s="27"/>
      <c r="K163" s="27"/>
      <c r="L163" s="27"/>
      <c r="M163" s="27"/>
      <c r="N163" s="27"/>
      <c r="O163" s="93"/>
      <c r="P163" s="128">
        <f>ДревоПр!AI7</f>
        <v>0</v>
      </c>
      <c r="Q163" s="152"/>
      <c r="R163" s="251"/>
      <c r="S163" s="251"/>
      <c r="U163" s="249" t="str">
        <f>U101</f>
        <v>Аккупунктура</v>
      </c>
      <c r="V163" s="233">
        <f>V159+1</f>
        <v>8</v>
      </c>
    </row>
    <row r="164" spans="1:19" ht="17.25" customHeight="1" outlineLevel="1">
      <c r="A164" s="26"/>
      <c r="B164" s="27"/>
      <c r="C164" s="27"/>
      <c r="D164" s="27"/>
      <c r="E164" s="27"/>
      <c r="F164" s="27"/>
      <c r="G164" s="27"/>
      <c r="H164" s="33" t="str">
        <f>I166</f>
        <v>Fa</v>
      </c>
      <c r="I164" s="27"/>
      <c r="J164" s="27"/>
      <c r="K164" s="27"/>
      <c r="L164" s="27"/>
      <c r="M164" s="27"/>
      <c r="N164" s="27"/>
      <c r="O164" s="93"/>
      <c r="P164" s="128">
        <f>P166</f>
        <v>0</v>
      </c>
      <c r="Q164" s="155"/>
      <c r="R164" s="251"/>
      <c r="S164" s="251"/>
    </row>
    <row r="165" spans="1:20" ht="27.75" customHeight="1">
      <c r="A165" s="452"/>
      <c r="B165" s="452"/>
      <c r="C165" s="452"/>
      <c r="D165" s="452"/>
      <c r="E165" s="452"/>
      <c r="F165" s="452"/>
      <c r="G165" s="452"/>
      <c r="H165" s="452"/>
      <c r="I165" s="452"/>
      <c r="J165" s="452"/>
      <c r="K165" s="452"/>
      <c r="L165" s="452"/>
      <c r="M165" s="452"/>
      <c r="N165" s="452"/>
      <c r="O165" s="452"/>
      <c r="P165" s="452"/>
      <c r="Q165" s="152"/>
      <c r="R165" s="251"/>
      <c r="S165" s="251"/>
      <c r="T165" s="170" t="e">
        <f>GEOMEAN(Q165:S165)</f>
        <v>#NUM!</v>
      </c>
    </row>
    <row r="166" spans="1:21" ht="16.5" customHeight="1" outlineLevel="1" thickBot="1">
      <c r="A166" s="26"/>
      <c r="B166" s="27"/>
      <c r="C166" s="27"/>
      <c r="D166" s="27"/>
      <c r="E166" s="27"/>
      <c r="F166" s="27"/>
      <c r="G166" s="27"/>
      <c r="H166" s="27"/>
      <c r="I166" s="30" t="s">
        <v>128</v>
      </c>
      <c r="J166" s="27"/>
      <c r="K166" s="27"/>
      <c r="L166" s="27"/>
      <c r="M166" s="27"/>
      <c r="N166" s="27"/>
      <c r="O166" s="93"/>
      <c r="P166" s="128">
        <f>ДревоПр!AX37</f>
        <v>0</v>
      </c>
      <c r="Q166" s="152"/>
      <c r="R166" s="251"/>
      <c r="S166" s="251"/>
      <c r="U166" s="234" t="str">
        <f ca="1">OFFSET(ДревоПр!$O$37,0,4*(V167-1))</f>
        <v>Безопасность</v>
      </c>
    </row>
    <row r="167" spans="1:22" ht="18.75" customHeight="1" outlineLevel="1" thickBot="1">
      <c r="A167" s="26"/>
      <c r="B167" s="27"/>
      <c r="C167" s="27"/>
      <c r="D167" s="27"/>
      <c r="E167" s="27"/>
      <c r="F167" s="27"/>
      <c r="G167" s="27"/>
      <c r="H167" s="30"/>
      <c r="I167" s="33" t="s">
        <v>129</v>
      </c>
      <c r="J167" s="27"/>
      <c r="K167" s="27"/>
      <c r="L167" s="27"/>
      <c r="M167" s="27"/>
      <c r="N167" s="27"/>
      <c r="O167" s="93"/>
      <c r="P167" s="128">
        <f>ДревоПр!AM7</f>
        <v>0</v>
      </c>
      <c r="Q167" s="152"/>
      <c r="R167" s="251"/>
      <c r="S167" s="251"/>
      <c r="U167" s="249" t="str">
        <f>U105</f>
        <v>Инфраструктура </v>
      </c>
      <c r="V167" s="233">
        <f>V163+1</f>
        <v>9</v>
      </c>
    </row>
    <row r="168" spans="1:19" ht="15.75" customHeight="1" outlineLevel="1">
      <c r="A168" s="26"/>
      <c r="B168" s="27"/>
      <c r="C168" s="27"/>
      <c r="D168" s="27"/>
      <c r="E168" s="27"/>
      <c r="F168" s="27"/>
      <c r="G168" s="27"/>
      <c r="H168" s="33"/>
      <c r="I168" s="27" t="str">
        <f>J170</f>
        <v>Fb1</v>
      </c>
      <c r="J168" s="27"/>
      <c r="K168" s="27"/>
      <c r="L168" s="27"/>
      <c r="M168" s="27"/>
      <c r="N168" s="27"/>
      <c r="O168" s="93"/>
      <c r="P168" s="128">
        <f>P170</f>
        <v>0</v>
      </c>
      <c r="Q168" s="155"/>
      <c r="R168" s="251"/>
      <c r="S168" s="251"/>
    </row>
    <row r="169" spans="1:20" ht="26.25" customHeight="1">
      <c r="A169" s="452"/>
      <c r="B169" s="452"/>
      <c r="C169" s="452"/>
      <c r="D169" s="452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  <c r="Q169" s="152"/>
      <c r="R169" s="251"/>
      <c r="S169" s="251"/>
      <c r="T169" s="170" t="e">
        <f>GEOMEAN(Q169:S169)</f>
        <v>#NUM!</v>
      </c>
    </row>
    <row r="170" spans="1:21" ht="18" customHeight="1" outlineLevel="1" thickBot="1">
      <c r="A170" s="26"/>
      <c r="B170" s="27"/>
      <c r="C170" s="27"/>
      <c r="D170" s="27"/>
      <c r="E170" s="27"/>
      <c r="F170" s="27"/>
      <c r="G170" s="27"/>
      <c r="H170" s="27"/>
      <c r="I170" s="30"/>
      <c r="J170" s="30" t="s">
        <v>177</v>
      </c>
      <c r="K170" s="27"/>
      <c r="L170" s="27"/>
      <c r="M170" s="27"/>
      <c r="N170" s="27"/>
      <c r="O170" s="93"/>
      <c r="P170" s="128">
        <f>ДревоПр!BB37</f>
        <v>0</v>
      </c>
      <c r="Q170" s="152"/>
      <c r="R170" s="251"/>
      <c r="S170" s="251"/>
      <c r="U170" s="234" t="str">
        <f ca="1">OFFSET(ДревоПр!$O$37,0,4*(V171-1))</f>
        <v>Сопричастность</v>
      </c>
    </row>
    <row r="171" spans="1:22" ht="15.75" outlineLevel="1" thickBot="1">
      <c r="A171" s="26"/>
      <c r="B171" s="27"/>
      <c r="C171" s="28"/>
      <c r="D171" s="27"/>
      <c r="E171" s="27"/>
      <c r="F171" s="27"/>
      <c r="G171" s="27"/>
      <c r="H171" s="27"/>
      <c r="I171" s="27"/>
      <c r="J171" s="27" t="s">
        <v>170</v>
      </c>
      <c r="K171" s="27"/>
      <c r="L171" s="27"/>
      <c r="M171" s="27"/>
      <c r="N171" s="27"/>
      <c r="O171" s="93"/>
      <c r="P171" s="128">
        <f>ДревоПр!AQ7</f>
        <v>0</v>
      </c>
      <c r="Q171" s="156"/>
      <c r="R171" s="251"/>
      <c r="S171" s="251"/>
      <c r="U171" s="249" t="str">
        <f>U109</f>
        <v>Аккупунктура</v>
      </c>
      <c r="V171" s="233">
        <f>V167+1</f>
        <v>10</v>
      </c>
    </row>
    <row r="172" spans="1:19" ht="15" outlineLevel="1">
      <c r="A172" s="26"/>
      <c r="B172" s="27"/>
      <c r="C172" s="27"/>
      <c r="D172" s="27"/>
      <c r="E172" s="27"/>
      <c r="F172" s="27"/>
      <c r="G172" s="27"/>
      <c r="H172" s="27"/>
      <c r="I172" s="27"/>
      <c r="J172" s="27" t="str">
        <f>K174</f>
        <v>Fc1</v>
      </c>
      <c r="K172" s="27"/>
      <c r="L172" s="27"/>
      <c r="M172" s="27"/>
      <c r="N172" s="27"/>
      <c r="O172" s="93"/>
      <c r="P172" s="128">
        <f>P174</f>
        <v>0</v>
      </c>
      <c r="Q172" s="152"/>
      <c r="R172" s="251"/>
      <c r="S172" s="251"/>
    </row>
    <row r="173" spans="1:20" ht="30" customHeight="1">
      <c r="A173" s="452"/>
      <c r="B173" s="452"/>
      <c r="C173" s="452"/>
      <c r="D173" s="452"/>
      <c r="E173" s="452"/>
      <c r="F173" s="452"/>
      <c r="G173" s="452"/>
      <c r="H173" s="452"/>
      <c r="I173" s="452"/>
      <c r="J173" s="452"/>
      <c r="K173" s="452"/>
      <c r="L173" s="452"/>
      <c r="M173" s="452"/>
      <c r="N173" s="452"/>
      <c r="O173" s="452"/>
      <c r="P173" s="452"/>
      <c r="Q173" s="152"/>
      <c r="R173" s="251"/>
      <c r="S173" s="251"/>
      <c r="T173" s="170" t="e">
        <f>GEOMEAN(Q173:S173)</f>
        <v>#NUM!</v>
      </c>
    </row>
    <row r="174" spans="1:21" ht="15.75" outlineLevel="1" thickBot="1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 t="s">
        <v>171</v>
      </c>
      <c r="L174" s="27"/>
      <c r="M174" s="27"/>
      <c r="N174" s="27"/>
      <c r="O174" s="93"/>
      <c r="P174" s="128">
        <f>ДревоПр!BF37</f>
        <v>0</v>
      </c>
      <c r="Q174" s="152"/>
      <c r="R174" s="251"/>
      <c r="S174" s="251"/>
      <c r="U174" s="234" t="str">
        <f ca="1">OFFSET(ДревоПр!$O$37,0,4*(V175-1))</f>
        <v>Безопасность</v>
      </c>
    </row>
    <row r="175" spans="1:22" ht="26.25" outlineLevel="1" thickBot="1">
      <c r="A175" s="26"/>
      <c r="B175" s="27"/>
      <c r="C175" s="28"/>
      <c r="D175" s="27"/>
      <c r="E175" s="27"/>
      <c r="F175" s="27"/>
      <c r="G175" s="27"/>
      <c r="H175" s="27"/>
      <c r="I175" s="27"/>
      <c r="J175" s="27"/>
      <c r="K175" s="27" t="s">
        <v>172</v>
      </c>
      <c r="L175" s="27"/>
      <c r="M175" s="27"/>
      <c r="N175" s="27"/>
      <c r="O175" s="93"/>
      <c r="P175" s="128">
        <f>ДревоПр!AU7</f>
        <v>0</v>
      </c>
      <c r="Q175" s="152"/>
      <c r="R175" s="251"/>
      <c r="S175" s="251"/>
      <c r="U175" s="249" t="str">
        <f>U113</f>
        <v>Рентабельность\конкурентоспособность</v>
      </c>
      <c r="V175" s="233">
        <f>V171+1</f>
        <v>11</v>
      </c>
    </row>
    <row r="176" spans="1:19" ht="15" outlineLevel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 t="str">
        <f>L178</f>
        <v>Fa1</v>
      </c>
      <c r="L176" s="27"/>
      <c r="M176" s="27"/>
      <c r="N176" s="27"/>
      <c r="O176" s="93"/>
      <c r="P176" s="128">
        <f>P178</f>
        <v>0</v>
      </c>
      <c r="Q176" s="152"/>
      <c r="R176" s="251"/>
      <c r="S176" s="251"/>
    </row>
    <row r="177" spans="1:20" ht="27.75" customHeight="1">
      <c r="A177" s="452"/>
      <c r="B177" s="452"/>
      <c r="C177" s="452"/>
      <c r="D177" s="452"/>
      <c r="E177" s="452"/>
      <c r="F177" s="452"/>
      <c r="G177" s="452"/>
      <c r="H177" s="452"/>
      <c r="I177" s="452"/>
      <c r="J177" s="452"/>
      <c r="K177" s="452"/>
      <c r="L177" s="452"/>
      <c r="M177" s="452"/>
      <c r="N177" s="452"/>
      <c r="O177" s="452"/>
      <c r="P177" s="452"/>
      <c r="Q177" s="152"/>
      <c r="R177" s="251"/>
      <c r="S177" s="251"/>
      <c r="T177" s="170" t="e">
        <f>GEOMEAN(Q177:S177)</f>
        <v>#NUM!</v>
      </c>
    </row>
    <row r="178" spans="1:21" ht="15.75" outlineLevel="1" thickBot="1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 t="s">
        <v>173</v>
      </c>
      <c r="M178" s="27"/>
      <c r="N178" s="27"/>
      <c r="O178" s="93"/>
      <c r="P178" s="128">
        <f>ДревоПр!BJ37</f>
        <v>0</v>
      </c>
      <c r="Q178" s="152"/>
      <c r="R178" s="251"/>
      <c r="S178" s="251"/>
      <c r="U178" s="234" t="str">
        <f ca="1">OFFSET(ДревоПр!$O$37,0,4*(V179-1))</f>
        <v>Самоуважение</v>
      </c>
    </row>
    <row r="179" spans="1:22" ht="15.75" outlineLevel="1" thickBot="1">
      <c r="A179" s="26"/>
      <c r="B179" s="27"/>
      <c r="C179" s="28"/>
      <c r="D179" s="27"/>
      <c r="E179" s="27"/>
      <c r="F179" s="27"/>
      <c r="G179" s="27"/>
      <c r="H179" s="27"/>
      <c r="I179" s="27"/>
      <c r="J179" s="27"/>
      <c r="K179" s="27"/>
      <c r="L179" s="27" t="s">
        <v>174</v>
      </c>
      <c r="M179" s="27"/>
      <c r="N179" s="27"/>
      <c r="O179" s="93"/>
      <c r="P179" s="128">
        <f>ДревоПр!AY7</f>
        <v>0</v>
      </c>
      <c r="Q179" s="152"/>
      <c r="R179" s="251"/>
      <c r="S179" s="251"/>
      <c r="U179" s="249" t="str">
        <f>U117</f>
        <v>Лояльность юзеров</v>
      </c>
      <c r="V179" s="233">
        <f>V175+1</f>
        <v>12</v>
      </c>
    </row>
    <row r="180" spans="1:19" ht="15" outlineLevel="1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 t="str">
        <f>M182</f>
        <v>Fb2</v>
      </c>
      <c r="M180" s="27"/>
      <c r="N180" s="27"/>
      <c r="O180" s="93"/>
      <c r="P180" s="128">
        <f>P182</f>
        <v>0</v>
      </c>
      <c r="Q180" s="152"/>
      <c r="R180" s="251"/>
      <c r="S180" s="251"/>
    </row>
    <row r="181" spans="1:20" ht="32.25" customHeight="1">
      <c r="A181" s="452"/>
      <c r="B181" s="452"/>
      <c r="C181" s="452"/>
      <c r="D181" s="452"/>
      <c r="E181" s="452"/>
      <c r="F181" s="452"/>
      <c r="G181" s="452"/>
      <c r="H181" s="452"/>
      <c r="I181" s="452"/>
      <c r="J181" s="452"/>
      <c r="K181" s="452"/>
      <c r="L181" s="452"/>
      <c r="M181" s="452"/>
      <c r="N181" s="452"/>
      <c r="O181" s="452"/>
      <c r="P181" s="452"/>
      <c r="Q181" s="152"/>
      <c r="R181" s="251"/>
      <c r="S181" s="251"/>
      <c r="T181" s="170" t="e">
        <f>GEOMEAN(Q181:S181)</f>
        <v>#NUM!</v>
      </c>
    </row>
    <row r="182" spans="1:21" ht="29.25" outlineLevel="1" thickBot="1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 t="s">
        <v>175</v>
      </c>
      <c r="N182" s="27"/>
      <c r="O182" s="93"/>
      <c r="P182" s="128">
        <f>ДревоПр!BN37</f>
        <v>0</v>
      </c>
      <c r="Q182" s="152"/>
      <c r="R182" s="251"/>
      <c r="S182" s="251"/>
      <c r="U182" s="234" t="str">
        <f ca="1">OFFSET(ДревоПр!$O$37,0,4*(V183-1))</f>
        <v>КАПИТАЛИЗАЦИЯ</v>
      </c>
    </row>
    <row r="183" spans="1:22" ht="26.25" outlineLevel="1" thickBot="1">
      <c r="A183" s="26"/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 t="s">
        <v>144</v>
      </c>
      <c r="N183" s="27"/>
      <c r="O183" s="93"/>
      <c r="P183" s="112">
        <f>ДревоПр!BC7</f>
        <v>0</v>
      </c>
      <c r="Q183" s="152"/>
      <c r="R183" s="251"/>
      <c r="S183" s="251"/>
      <c r="U183" s="249" t="str">
        <f>U121</f>
        <v>Рентабельность\конкурентоспособность</v>
      </c>
      <c r="V183" s="233">
        <f>V179+1</f>
        <v>13</v>
      </c>
    </row>
    <row r="184" spans="1:19" ht="15" outlineLevel="1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 t="str">
        <f>N186</f>
        <v>Fc2</v>
      </c>
      <c r="N184" s="27"/>
      <c r="O184" s="93"/>
      <c r="P184" s="128">
        <f>P186</f>
        <v>0</v>
      </c>
      <c r="Q184" s="152"/>
      <c r="R184" s="251"/>
      <c r="S184" s="251"/>
    </row>
    <row r="185" spans="1:20" ht="26.25" customHeight="1">
      <c r="A185" s="452"/>
      <c r="B185" s="452"/>
      <c r="C185" s="452"/>
      <c r="D185" s="452"/>
      <c r="E185" s="452"/>
      <c r="F185" s="452"/>
      <c r="G185" s="452"/>
      <c r="H185" s="452"/>
      <c r="I185" s="452"/>
      <c r="J185" s="452"/>
      <c r="K185" s="452"/>
      <c r="L185" s="452"/>
      <c r="M185" s="452"/>
      <c r="N185" s="452"/>
      <c r="O185" s="452"/>
      <c r="P185" s="452"/>
      <c r="Q185" s="152"/>
      <c r="R185" s="251"/>
      <c r="S185" s="251"/>
      <c r="T185" s="170" t="e">
        <f>GEOMEAN(Q185:S185)</f>
        <v>#NUM!</v>
      </c>
    </row>
    <row r="186" spans="1:21" ht="15.75" outlineLevel="1" thickBot="1">
      <c r="A186" s="26"/>
      <c r="B186" s="27"/>
      <c r="C186" s="27"/>
      <c r="D186" s="27"/>
      <c r="E186" s="27"/>
      <c r="F186" s="27"/>
      <c r="G186" s="27"/>
      <c r="H186" s="27"/>
      <c r="I186" s="30"/>
      <c r="J186" s="27"/>
      <c r="K186" s="27"/>
      <c r="L186" s="27"/>
      <c r="M186" s="27"/>
      <c r="N186" s="27" t="s">
        <v>158</v>
      </c>
      <c r="O186" s="93"/>
      <c r="P186" s="113">
        <f>ДревоПр!BR37</f>
        <v>0</v>
      </c>
      <c r="Q186" s="152"/>
      <c r="R186" s="251"/>
      <c r="S186" s="251"/>
      <c r="U186" s="234" t="str">
        <f ca="1">OFFSET(ДревоПр!$O$37,0,4*(V187-1))</f>
        <v>Сопричастность</v>
      </c>
    </row>
    <row r="187" spans="1:22" ht="15.75" outlineLevel="1" thickBot="1">
      <c r="A187" s="26"/>
      <c r="B187" s="27"/>
      <c r="C187" s="27"/>
      <c r="D187" s="27"/>
      <c r="E187" s="27"/>
      <c r="F187" s="27"/>
      <c r="G187" s="27"/>
      <c r="H187" s="30"/>
      <c r="I187" s="27"/>
      <c r="J187" s="27"/>
      <c r="K187" s="27"/>
      <c r="L187" s="27"/>
      <c r="M187" s="27"/>
      <c r="N187" s="27" t="s">
        <v>156</v>
      </c>
      <c r="O187" s="93"/>
      <c r="P187" s="112">
        <f>ДревоПр!BG7</f>
        <v>0</v>
      </c>
      <c r="Q187" s="152"/>
      <c r="R187" s="251"/>
      <c r="S187" s="251"/>
      <c r="U187" s="249" t="str">
        <f>U125</f>
        <v>Лояльность юзеров</v>
      </c>
      <c r="V187" s="233">
        <f>V183+1</f>
        <v>14</v>
      </c>
    </row>
    <row r="188" spans="1:19" ht="15" outlineLevel="1">
      <c r="A188" s="26"/>
      <c r="B188" s="27"/>
      <c r="C188" s="27"/>
      <c r="D188" s="27"/>
      <c r="E188" s="27"/>
      <c r="F188" s="27"/>
      <c r="G188" s="27"/>
      <c r="H188" s="33"/>
      <c r="I188" s="27"/>
      <c r="J188" s="27"/>
      <c r="K188" s="27"/>
      <c r="L188" s="27"/>
      <c r="M188" s="27"/>
      <c r="N188" s="27" t="str">
        <f>O190</f>
        <v>Fa2</v>
      </c>
      <c r="O188" s="93"/>
      <c r="P188" s="128">
        <f>P190</f>
        <v>0</v>
      </c>
      <c r="Q188" s="155"/>
      <c r="R188" s="251"/>
      <c r="S188" s="251"/>
    </row>
    <row r="189" spans="1:20" ht="26.25" customHeight="1">
      <c r="A189" s="452"/>
      <c r="B189" s="452"/>
      <c r="C189" s="452"/>
      <c r="D189" s="452"/>
      <c r="E189" s="452"/>
      <c r="F189" s="452"/>
      <c r="G189" s="452"/>
      <c r="H189" s="452"/>
      <c r="I189" s="452"/>
      <c r="J189" s="452"/>
      <c r="K189" s="452"/>
      <c r="L189" s="452"/>
      <c r="M189" s="452"/>
      <c r="N189" s="452"/>
      <c r="O189" s="452"/>
      <c r="P189" s="452"/>
      <c r="Q189" s="152"/>
      <c r="R189" s="251"/>
      <c r="S189" s="251"/>
      <c r="T189" s="170" t="e">
        <f>GEOMEAN(Q189:S189)</f>
        <v>#NUM!</v>
      </c>
    </row>
    <row r="190" spans="1:21" ht="15.75" outlineLevel="1" thickBo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94" t="s">
        <v>159</v>
      </c>
      <c r="P190" s="112">
        <f>ДревоПр!BV37</f>
        <v>0</v>
      </c>
      <c r="Q190" s="157"/>
      <c r="R190" s="251"/>
      <c r="S190" s="251"/>
      <c r="U190" s="234" t="str">
        <f ca="1">OFFSET(ДревоПр!$O$37,0,4*(V191-1))</f>
        <v>Сопричастность</v>
      </c>
    </row>
    <row r="191" spans="1:22" ht="20.25" customHeight="1" outlineLevel="1" thickBo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94" t="s">
        <v>157</v>
      </c>
      <c r="P191" s="130">
        <f>ДревоПр!BK7</f>
        <v>0</v>
      </c>
      <c r="Q191" s="153"/>
      <c r="R191" s="251"/>
      <c r="S191" s="251"/>
      <c r="U191" s="249" t="str">
        <f>U129</f>
        <v>Ключевые технологии</v>
      </c>
      <c r="V191" s="233">
        <f>V187+1</f>
        <v>15</v>
      </c>
    </row>
    <row r="192" spans="1:19" ht="15" outlineLevel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94" t="s">
        <v>160</v>
      </c>
      <c r="P192" s="130">
        <f>ДревоПр!BZ37</f>
        <v>0</v>
      </c>
      <c r="Q192" s="153"/>
      <c r="R192" s="251"/>
      <c r="S192" s="251"/>
    </row>
    <row r="193" spans="1:20" ht="28.5" customHeight="1">
      <c r="A193" s="454"/>
      <c r="B193" s="452"/>
      <c r="C193" s="452"/>
      <c r="D193" s="452"/>
      <c r="E193" s="452"/>
      <c r="F193" s="452"/>
      <c r="G193" s="452"/>
      <c r="H193" s="452"/>
      <c r="I193" s="452"/>
      <c r="J193" s="452"/>
      <c r="K193" s="452"/>
      <c r="L193" s="452"/>
      <c r="M193" s="452"/>
      <c r="N193" s="452"/>
      <c r="O193" s="452"/>
      <c r="P193" s="452"/>
      <c r="Q193" s="153"/>
      <c r="R193" s="251"/>
      <c r="S193" s="251"/>
      <c r="T193" s="170" t="e">
        <f>GEOMEAN(Q193:S193)</f>
        <v>#NUM!</v>
      </c>
    </row>
    <row r="194" spans="1:22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</sheetData>
  <mergeCells count="57">
    <mergeCell ref="E1:I1"/>
    <mergeCell ref="A79:P79"/>
    <mergeCell ref="A83:P83"/>
    <mergeCell ref="A75:P75"/>
    <mergeCell ref="A65:P65"/>
    <mergeCell ref="A69:P69"/>
    <mergeCell ref="A37:P37"/>
    <mergeCell ref="A41:P41"/>
    <mergeCell ref="A45:P45"/>
    <mergeCell ref="B3:D3"/>
    <mergeCell ref="B4:D4"/>
    <mergeCell ref="B5:D5"/>
    <mergeCell ref="A17:P17"/>
    <mergeCell ref="A8:P8"/>
    <mergeCell ref="Q7:S7"/>
    <mergeCell ref="A33:P33"/>
    <mergeCell ref="A21:P21"/>
    <mergeCell ref="A91:P91"/>
    <mergeCell ref="A29:P29"/>
    <mergeCell ref="A25:P25"/>
    <mergeCell ref="S10:S12"/>
    <mergeCell ref="S14:S16"/>
    <mergeCell ref="A9:P9"/>
    <mergeCell ref="A95:P95"/>
    <mergeCell ref="A165:P165"/>
    <mergeCell ref="A99:P99"/>
    <mergeCell ref="A49:P49"/>
    <mergeCell ref="A53:P53"/>
    <mergeCell ref="A57:P57"/>
    <mergeCell ref="A61:P61"/>
    <mergeCell ref="A137:P137"/>
    <mergeCell ref="A123:P123"/>
    <mergeCell ref="A127:P127"/>
    <mergeCell ref="A157:P157"/>
    <mergeCell ref="A161:P161"/>
    <mergeCell ref="A141:P141"/>
    <mergeCell ref="A133:Q133"/>
    <mergeCell ref="A193:P193"/>
    <mergeCell ref="A145:P145"/>
    <mergeCell ref="A149:P149"/>
    <mergeCell ref="A13:P13"/>
    <mergeCell ref="A119:P119"/>
    <mergeCell ref="A103:P103"/>
    <mergeCell ref="A107:P107"/>
    <mergeCell ref="A111:P111"/>
    <mergeCell ref="A71:Q71"/>
    <mergeCell ref="A87:P87"/>
    <mergeCell ref="A181:P181"/>
    <mergeCell ref="A185:P185"/>
    <mergeCell ref="A189:P189"/>
    <mergeCell ref="A70:P70"/>
    <mergeCell ref="A169:P169"/>
    <mergeCell ref="A173:P173"/>
    <mergeCell ref="A177:P177"/>
    <mergeCell ref="A115:P115"/>
    <mergeCell ref="A153:P153"/>
    <mergeCell ref="A131:P131"/>
  </mergeCells>
  <conditionalFormatting sqref="F28:N28 F32:N32 F36:N36 F40:N40 F44:N44 F48:N48 F52:N52 F56:N56 F60:N60 F86:N86 F90:N90 F94:N94 F98:N98 F118:N118 F122:N122 K114:L114 F172:N172 F176:N176 F180:N180 F184:N184">
    <cfRule type="cellIs" priority="1" dxfId="0" operator="equal" stopIfTrue="1">
      <formula>0</formula>
    </cfRule>
  </conditionalFormatting>
  <printOptions/>
  <pageMargins left="0.4724409448818898" right="0.31496062992125984" top="0.5118110236220472" bottom="0.35433070866141736" header="0.2755905511811024" footer="0.1968503937007874"/>
  <pageSetup blackAndWhite="1" fitToHeight="3" fitToWidth="1" horizontalDpi="300" verticalDpi="300" orientation="portrait" paperSize="9" scale="54" r:id="rId4"/>
  <headerFooter alignWithMargins="0">
    <oddHeader>&amp;R&amp;"Arial Cyr,курсив"&amp;EConfidential</oddHeader>
    <oddFooter>&amp;L(C) NFSaifullin&amp;C&amp;F***&amp;A&amp;R&amp;D    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8"/>
  <sheetViews>
    <sheetView workbookViewId="0" topLeftCell="A1">
      <selection activeCell="A1" sqref="A1:B2"/>
    </sheetView>
  </sheetViews>
  <sheetFormatPr defaultColWidth="9.00390625" defaultRowHeight="12.75"/>
  <cols>
    <col min="1" max="1" width="3.625" style="0" customWidth="1"/>
    <col min="2" max="2" width="8.75390625" style="0" customWidth="1"/>
    <col min="3" max="3" width="16.25390625" style="0" customWidth="1"/>
    <col min="4" max="4" width="4.375" style="0" customWidth="1"/>
    <col min="5" max="5" width="5.75390625" style="0" customWidth="1"/>
    <col min="6" max="6" width="24.00390625" style="0" customWidth="1"/>
    <col min="7" max="7" width="5.375" style="0" customWidth="1"/>
    <col min="8" max="8" width="19.625" style="0" customWidth="1"/>
    <col min="9" max="9" width="5.375" style="0" customWidth="1"/>
    <col min="10" max="16384" width="8.75390625" style="0" customWidth="1"/>
  </cols>
  <sheetData>
    <row r="1" spans="1:9" ht="39" customHeight="1">
      <c r="A1" s="480" t="s">
        <v>59</v>
      </c>
      <c r="B1" s="481"/>
      <c r="C1" s="489" t="s">
        <v>312</v>
      </c>
      <c r="D1" s="490"/>
      <c r="E1" s="490"/>
      <c r="F1" s="490"/>
      <c r="G1" s="490"/>
      <c r="H1" s="490"/>
      <c r="I1" s="491"/>
    </row>
    <row r="2" spans="1:10" ht="17.25" customHeight="1">
      <c r="A2" s="482"/>
      <c r="B2" s="483"/>
      <c r="C2" s="484">
        <v>1</v>
      </c>
      <c r="D2" s="484"/>
      <c r="E2" s="351"/>
      <c r="F2" s="485">
        <v>0.6</v>
      </c>
      <c r="G2" s="486"/>
      <c r="H2" s="487">
        <v>0.2</v>
      </c>
      <c r="I2" s="488"/>
      <c r="J2" s="352"/>
    </row>
    <row r="3" spans="1:9" ht="28.5" customHeight="1">
      <c r="A3" s="163"/>
      <c r="B3" s="163"/>
      <c r="C3" s="264"/>
      <c r="D3" s="282" t="s">
        <v>60</v>
      </c>
      <c r="E3" s="284" t="s">
        <v>61</v>
      </c>
      <c r="F3" s="283"/>
      <c r="G3" s="282" t="str">
        <f>D3</f>
        <v>угол</v>
      </c>
      <c r="H3" s="283"/>
      <c r="I3" s="282" t="str">
        <f>D3</f>
        <v>угол</v>
      </c>
    </row>
    <row r="4" spans="1:9" ht="19.5" customHeight="1">
      <c r="A4">
        <v>1</v>
      </c>
      <c r="B4" s="162" t="str">
        <f>Диагноз!A11</f>
        <v>Pa-2</v>
      </c>
      <c r="C4" s="165">
        <f>Диагноз!P11</f>
        <v>0</v>
      </c>
      <c r="D4" s="164" t="e">
        <f>Диагноз!T13</f>
        <v>#NUM!</v>
      </c>
      <c r="E4" s="164"/>
      <c r="F4" s="165">
        <f>Диагноз!P73</f>
        <v>0</v>
      </c>
      <c r="G4" s="161" t="e">
        <f>Диагноз!T75</f>
        <v>#NUM!</v>
      </c>
      <c r="H4" s="165">
        <f>Диагноз!P135</f>
        <v>0</v>
      </c>
      <c r="I4" s="161" t="e">
        <f>Диагноз!T137</f>
        <v>#NUM!</v>
      </c>
    </row>
    <row r="5" spans="1:9" ht="14.25">
      <c r="A5">
        <f aca="true" t="shared" si="0" ref="A5:A18">A4+1</f>
        <v>2</v>
      </c>
      <c r="B5" s="162" t="str">
        <f ca="1">OFFSET(Диагноз!A11,4,1)</f>
        <v>Pb-2</v>
      </c>
      <c r="C5" s="165">
        <f ca="1">OFFSET(Диагноз!P$11,(4*$A4),0)</f>
        <v>0</v>
      </c>
      <c r="D5" s="164" t="e">
        <f ca="1">OFFSET(Диагноз!T$13,(4*$A4),0)</f>
        <v>#NUM!</v>
      </c>
      <c r="E5" s="164"/>
      <c r="F5" s="165">
        <f ca="1">OFFSET(Диагноз!P$73,(4*$A4),0)</f>
        <v>0</v>
      </c>
      <c r="G5" s="161" t="e">
        <f ca="1">OFFSET(Диагноз!T$75,(4*$A4),0)</f>
        <v>#NUM!</v>
      </c>
      <c r="H5" s="165">
        <f ca="1">OFFSET(Диагноз!P$135,(4*$A4),0)</f>
        <v>0</v>
      </c>
      <c r="I5" s="161" t="e">
        <f ca="1">OFFSET(Диагноз!T$137,(4*$A4),0)</f>
        <v>#NUM!</v>
      </c>
    </row>
    <row r="6" spans="1:9" ht="14.25">
      <c r="A6">
        <f t="shared" si="0"/>
        <v>3</v>
      </c>
      <c r="B6" s="162" t="str">
        <f>'[2]ДревоПр'!K6</f>
        <v>Pc-2</v>
      </c>
      <c r="C6" s="165">
        <f ca="1">OFFSET(Диагноз!P$11,(4*$A5),0)</f>
        <v>0</v>
      </c>
      <c r="D6" s="164" t="e">
        <f ca="1">OFFSET(Диагноз!T$13,(4*$A5),0)</f>
        <v>#NUM!</v>
      </c>
      <c r="E6" s="164"/>
      <c r="F6" s="165">
        <f ca="1">OFFSET(Диагноз!P$73,(4*$A5),0)</f>
        <v>0</v>
      </c>
      <c r="G6" s="161" t="e">
        <f ca="1">OFFSET(Диагноз!T$75,(4*$A5),0)</f>
        <v>#NUM!</v>
      </c>
      <c r="H6" s="165">
        <f ca="1">OFFSET(Диагноз!P$135,(4*$A5),0)</f>
        <v>0</v>
      </c>
      <c r="I6" s="161" t="e">
        <f ca="1">OFFSET(Диагноз!T$137,(4*$A5),0)</f>
        <v>#NUM!</v>
      </c>
    </row>
    <row r="7" spans="1:9" ht="14.25">
      <c r="A7">
        <f t="shared" si="0"/>
        <v>4</v>
      </c>
      <c r="B7" s="162" t="str">
        <f>'[2]ДревоПр'!O6</f>
        <v>Pa-1</v>
      </c>
      <c r="C7" s="165">
        <f ca="1">OFFSET(Диагноз!P$11,(4*$A6),0)</f>
        <v>0</v>
      </c>
      <c r="D7" s="164" t="e">
        <f ca="1">OFFSET(Диагноз!T$13,(4*$A6),0)</f>
        <v>#NUM!</v>
      </c>
      <c r="E7" s="164"/>
      <c r="F7" s="165">
        <f ca="1">OFFSET(Диагноз!P$73,(4*$A6),0)</f>
        <v>0</v>
      </c>
      <c r="G7" s="161" t="e">
        <f ca="1">OFFSET(Диагноз!T$75,(4*$A6),0)</f>
        <v>#NUM!</v>
      </c>
      <c r="H7" s="165">
        <f ca="1">OFFSET(Диагноз!P$135,(4*$A6),0)</f>
        <v>0</v>
      </c>
      <c r="I7" s="161" t="e">
        <f ca="1">OFFSET(Диагноз!T$137,(4*$A6),0)</f>
        <v>#NUM!</v>
      </c>
    </row>
    <row r="8" spans="1:9" ht="14.25">
      <c r="A8">
        <f t="shared" si="0"/>
        <v>5</v>
      </c>
      <c r="B8" s="162" t="str">
        <f>'[2]ДревоПр'!S6</f>
        <v>Pb-1</v>
      </c>
      <c r="C8" s="165">
        <f ca="1">OFFSET(Диагноз!P$11,(4*$A7),0)</f>
        <v>0</v>
      </c>
      <c r="D8" s="164" t="e">
        <f ca="1">OFFSET(Диагноз!T$13,(4*$A7),0)</f>
        <v>#NUM!</v>
      </c>
      <c r="E8" s="164"/>
      <c r="F8" s="165">
        <f ca="1">OFFSET(Диагноз!P$73,(4*$A7),0)</f>
        <v>0</v>
      </c>
      <c r="G8" s="161" t="e">
        <f ca="1">OFFSET(Диагноз!T$75,(4*$A7),0)</f>
        <v>#NUM!</v>
      </c>
      <c r="H8" s="165">
        <f ca="1">OFFSET(Диагноз!P$135,(4*$A7),0)</f>
        <v>0</v>
      </c>
      <c r="I8" s="161" t="e">
        <f ca="1">OFFSET(Диагноз!T$137,(4*$A7),0)</f>
        <v>#NUM!</v>
      </c>
    </row>
    <row r="9" spans="1:9" ht="14.25">
      <c r="A9">
        <f t="shared" si="0"/>
        <v>6</v>
      </c>
      <c r="B9" s="162" t="str">
        <f>'[2]ДревоПр'!W6</f>
        <v>Pc-1</v>
      </c>
      <c r="C9" s="165">
        <f ca="1">OFFSET(Диагноз!P$11,(4*$A8),0)</f>
        <v>0</v>
      </c>
      <c r="D9" s="164" t="e">
        <f ca="1">OFFSET(Диагноз!T$13,(4*$A8),0)</f>
        <v>#NUM!</v>
      </c>
      <c r="E9" s="164"/>
      <c r="F9" s="165">
        <f ca="1">OFFSET(Диагноз!P$73,(4*$A8),0)</f>
        <v>0</v>
      </c>
      <c r="G9" s="161" t="e">
        <f ca="1">OFFSET(Диагноз!T$75,(4*$A8),0)</f>
        <v>#NUM!</v>
      </c>
      <c r="H9" s="165">
        <f ca="1">OFFSET(Диагноз!P$135,(4*$A8),0)</f>
        <v>0</v>
      </c>
      <c r="I9" s="161" t="e">
        <f ca="1">OFFSET(Диагноз!T$137,(4*$A8),0)</f>
        <v>#NUM!</v>
      </c>
    </row>
    <row r="10" spans="1:9" ht="14.25">
      <c r="A10">
        <f t="shared" si="0"/>
        <v>7</v>
      </c>
      <c r="B10" s="162" t="str">
        <f>'[2]ДревоПр'!AA6</f>
        <v>Pa</v>
      </c>
      <c r="C10" s="165">
        <f ca="1">OFFSET(Диагноз!P$11,(4*$A9),0)</f>
        <v>0</v>
      </c>
      <c r="D10" s="164" t="e">
        <f ca="1">OFFSET(Диагноз!T$13,(4*$A9),0)</f>
        <v>#NUM!</v>
      </c>
      <c r="E10" s="164"/>
      <c r="F10" s="165">
        <f ca="1">OFFSET(Диагноз!P$73,(4*$A9),0)</f>
        <v>0</v>
      </c>
      <c r="G10" s="161" t="e">
        <f ca="1">OFFSET(Диагноз!T$75,(4*$A9),0)</f>
        <v>#NUM!</v>
      </c>
      <c r="H10" s="165">
        <f ca="1">OFFSET(Диагноз!P$135,(4*$A9),0)</f>
        <v>0</v>
      </c>
      <c r="I10" s="161" t="e">
        <f ca="1">OFFSET(Диагноз!T$137,(4*$A9),0)</f>
        <v>#NUM!</v>
      </c>
    </row>
    <row r="11" spans="1:9" ht="14.25">
      <c r="A11">
        <f t="shared" si="0"/>
        <v>8</v>
      </c>
      <c r="B11" s="162" t="str">
        <f>'[2]ДревоПр'!AE6</f>
        <v>Pb</v>
      </c>
      <c r="C11" s="165">
        <f ca="1">OFFSET(Диагноз!P$11,(4*$A10),0)</f>
        <v>0</v>
      </c>
      <c r="D11" s="164" t="e">
        <f ca="1">OFFSET(Диагноз!T$13,(4*$A10),0)</f>
        <v>#NUM!</v>
      </c>
      <c r="E11" s="164"/>
      <c r="F11" s="165">
        <f ca="1">OFFSET(Диагноз!P$73,(4*$A10),0)</f>
        <v>0</v>
      </c>
      <c r="G11" s="161" t="e">
        <f ca="1">OFFSET(Диагноз!T$75,(4*$A10),0)</f>
        <v>#NUM!</v>
      </c>
      <c r="H11" s="165">
        <f ca="1">OFFSET(Диагноз!P$135,(4*$A10),0)</f>
        <v>0</v>
      </c>
      <c r="I11" s="161" t="e">
        <f ca="1">OFFSET(Диагноз!T$137,(4*$A10),0)</f>
        <v>#NUM!</v>
      </c>
    </row>
    <row r="12" spans="1:9" ht="14.25">
      <c r="A12">
        <f t="shared" si="0"/>
        <v>9</v>
      </c>
      <c r="B12" s="162" t="str">
        <f>'[2]ДревоПр'!AI6</f>
        <v>Pc</v>
      </c>
      <c r="C12" s="165">
        <f ca="1">OFFSET(Диагноз!P$11,(4*$A11),0)</f>
        <v>0</v>
      </c>
      <c r="D12" s="164" t="e">
        <f ca="1">OFFSET(Диагноз!T$13,(4*$A11),0)</f>
        <v>#NUM!</v>
      </c>
      <c r="E12" s="164"/>
      <c r="F12" s="165">
        <f ca="1">OFFSET(Диагноз!P$73,(4*$A11),0)</f>
        <v>0</v>
      </c>
      <c r="G12" s="161" t="e">
        <f ca="1">OFFSET(Диагноз!T$75,(4*$A11),0)</f>
        <v>#NUM!</v>
      </c>
      <c r="H12" s="165">
        <f ca="1">OFFSET(Диагноз!P$135,(4*$A11),0)</f>
        <v>0</v>
      </c>
      <c r="I12" s="161" t="e">
        <f ca="1">OFFSET(Диагноз!T$137,(4*$A11),0)</f>
        <v>#NUM!</v>
      </c>
    </row>
    <row r="13" spans="1:9" ht="14.25">
      <c r="A13">
        <f t="shared" si="0"/>
        <v>10</v>
      </c>
      <c r="B13" s="162" t="str">
        <f>'[2]ДревоПр'!AM6</f>
        <v>Pa1</v>
      </c>
      <c r="C13" s="165">
        <f ca="1">OFFSET(Диагноз!P$11,(4*$A12),0)</f>
        <v>0</v>
      </c>
      <c r="D13" s="164" t="e">
        <f ca="1">OFFSET(Диагноз!T$13,(4*$A12),0)</f>
        <v>#NUM!</v>
      </c>
      <c r="E13" s="164"/>
      <c r="F13" s="165">
        <f ca="1">OFFSET(Диагноз!P$73,(4*$A12),0)</f>
        <v>0</v>
      </c>
      <c r="G13" s="161" t="e">
        <f ca="1">OFFSET(Диагноз!T$75,(4*$A12),0)</f>
        <v>#NUM!</v>
      </c>
      <c r="H13" s="165">
        <f ca="1">OFFSET(Диагноз!P$135,(4*$A12),0)</f>
        <v>0</v>
      </c>
      <c r="I13" s="161" t="e">
        <f ca="1">OFFSET(Диагноз!T$137,(4*$A12),0)</f>
        <v>#NUM!</v>
      </c>
    </row>
    <row r="14" spans="1:9" ht="14.25">
      <c r="A14">
        <f t="shared" si="0"/>
        <v>11</v>
      </c>
      <c r="B14" s="162" t="str">
        <f>'[2]ДревоПр'!AQ6</f>
        <v>Pb1</v>
      </c>
      <c r="C14" s="165">
        <f ca="1">OFFSET(Диагноз!P$11,(4*$A13),0)</f>
        <v>0</v>
      </c>
      <c r="D14" s="164" t="e">
        <f ca="1">OFFSET(Диагноз!T$13,(4*$A13),0)</f>
        <v>#NUM!</v>
      </c>
      <c r="E14" s="164"/>
      <c r="F14" s="165">
        <f ca="1">OFFSET(Диагноз!P$73,(4*$A13),0)</f>
        <v>0</v>
      </c>
      <c r="G14" s="161" t="e">
        <f ca="1">OFFSET(Диагноз!T$75,(4*$A13),0)</f>
        <v>#NUM!</v>
      </c>
      <c r="H14" s="165">
        <f ca="1">OFFSET(Диагноз!P$135,(4*$A13),0)</f>
        <v>0</v>
      </c>
      <c r="I14" s="161" t="e">
        <f ca="1">OFFSET(Диагноз!T$137,(4*$A13),0)</f>
        <v>#NUM!</v>
      </c>
    </row>
    <row r="15" spans="1:9" ht="14.25">
      <c r="A15">
        <f t="shared" si="0"/>
        <v>12</v>
      </c>
      <c r="B15" s="162" t="str">
        <f>'[2]ДревоПр'!AU6</f>
        <v>Pc1</v>
      </c>
      <c r="C15" s="165">
        <f ca="1">OFFSET(Диагноз!P$11,(4*$A14),0)</f>
        <v>0</v>
      </c>
      <c r="D15" s="164" t="e">
        <f ca="1">OFFSET(Диагноз!T$13,(4*$A14),0)</f>
        <v>#NUM!</v>
      </c>
      <c r="E15" s="164"/>
      <c r="F15" s="165">
        <f ca="1">OFFSET(Диагноз!P$73,(4*$A14),0)</f>
        <v>0</v>
      </c>
      <c r="G15" s="161" t="e">
        <f ca="1">OFFSET(Диагноз!T$75,(4*$A14),0)</f>
        <v>#NUM!</v>
      </c>
      <c r="H15" s="165">
        <f ca="1">OFFSET(Диагноз!P$135,(4*$A14),0)</f>
        <v>0</v>
      </c>
      <c r="I15" s="161" t="e">
        <f ca="1">OFFSET(Диагноз!T$137,(4*$A14),0)</f>
        <v>#NUM!</v>
      </c>
    </row>
    <row r="16" spans="1:9" ht="14.25">
      <c r="A16">
        <f t="shared" si="0"/>
        <v>13</v>
      </c>
      <c r="B16" s="162" t="str">
        <f>'[2]ДревоПр'!AY6</f>
        <v>Pa2</v>
      </c>
      <c r="C16" s="165">
        <f ca="1">OFFSET(Диагноз!P$11,(4*$A15),0)</f>
        <v>0</v>
      </c>
      <c r="D16" s="164" t="e">
        <f ca="1">OFFSET(Диагноз!T$13,(4*$A15),0)</f>
        <v>#NUM!</v>
      </c>
      <c r="E16" s="164"/>
      <c r="F16" s="165">
        <f ca="1">OFFSET(Диагноз!P$73,(4*$A15),0)</f>
        <v>0</v>
      </c>
      <c r="G16" s="161" t="e">
        <f ca="1">OFFSET(Диагноз!T$75,(4*$A15),0)</f>
        <v>#NUM!</v>
      </c>
      <c r="H16" s="165">
        <f ca="1">OFFSET(Диагноз!P$135,(4*$A15),0)</f>
        <v>0</v>
      </c>
      <c r="I16" s="161" t="e">
        <f ca="1">OFFSET(Диагноз!T$137,(4*$A15),0)</f>
        <v>#NUM!</v>
      </c>
    </row>
    <row r="17" spans="1:9" ht="14.25">
      <c r="A17">
        <f t="shared" si="0"/>
        <v>14</v>
      </c>
      <c r="B17" s="162" t="str">
        <f>'[2]ДревоПр'!BC6</f>
        <v>Pb2</v>
      </c>
      <c r="C17" s="165">
        <f ca="1">OFFSET(Диагноз!P$11,(4*$A16),0)</f>
        <v>0</v>
      </c>
      <c r="D17" s="164" t="e">
        <f ca="1">OFFSET(Диагноз!T$13,(4*$A16),0)</f>
        <v>#NUM!</v>
      </c>
      <c r="E17" s="164"/>
      <c r="F17" s="165">
        <f ca="1">OFFSET(Диагноз!P$73,(4*$A16),0)</f>
        <v>0</v>
      </c>
      <c r="G17" s="161" t="e">
        <f ca="1">OFFSET(Диагноз!T$75,(4*$A16),0)</f>
        <v>#NUM!</v>
      </c>
      <c r="H17" s="165">
        <f ca="1">OFFSET(Диагноз!P$135,(4*$A16),0)</f>
        <v>0</v>
      </c>
      <c r="I17" s="161" t="e">
        <f ca="1">OFFSET(Диагноз!T$137,(4*$A16),0)</f>
        <v>#NUM!</v>
      </c>
    </row>
    <row r="18" spans="1:9" ht="14.25">
      <c r="A18">
        <f t="shared" si="0"/>
        <v>15</v>
      </c>
      <c r="B18" s="162" t="str">
        <f>'[2]ДревоПр'!BG6</f>
        <v>Pc2</v>
      </c>
      <c r="C18" s="165">
        <f ca="1">OFFSET(Диагноз!P$11,(4*$A17),0)</f>
        <v>0</v>
      </c>
      <c r="D18" s="164" t="e">
        <f ca="1">OFFSET(Диагноз!T$13,(4*$A17),0)</f>
        <v>#NUM!</v>
      </c>
      <c r="E18" s="164"/>
      <c r="F18" s="165">
        <f ca="1">OFFSET(Диагноз!P$73,(4*$A17),0)</f>
        <v>0</v>
      </c>
      <c r="G18" s="161" t="e">
        <f ca="1">OFFSET(Диагноз!T$75,(4*$A17),0)</f>
        <v>#NUM!</v>
      </c>
      <c r="H18" s="165">
        <f ca="1">OFFSET(Диагноз!P$135,(4*$A17),0)</f>
        <v>0</v>
      </c>
      <c r="I18" s="161" t="e">
        <f ca="1">OFFSET(Диагноз!T$137,(4*$A17),0)</f>
        <v>#NUM!</v>
      </c>
    </row>
  </sheetData>
  <mergeCells count="5">
    <mergeCell ref="A1:B2"/>
    <mergeCell ref="C2:D2"/>
    <mergeCell ref="F2:G2"/>
    <mergeCell ref="H2:I2"/>
    <mergeCell ref="C1:I1"/>
  </mergeCells>
  <printOptions horizontalCentered="1" verticalCentered="1"/>
  <pageMargins left="0.3" right="0.2362204724409449" top="0.33" bottom="0.4" header="0.19" footer="0.24"/>
  <pageSetup blackAndWhite="1" fitToHeight="1" fitToWidth="1" horizontalDpi="600" verticalDpi="600" orientation="landscape" paperSize="9" scale="72" r:id="rId4"/>
  <headerFooter alignWithMargins="0">
    <oddFooter>&amp;L&amp;"Arial Cyr,курсив"&amp;8(С) Сайфуллин Н.Ф.&amp;C&amp;D&amp;R&amp;"Arial Cyr,курсив"&amp;8&amp;F&amp;__[Лист]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18"/>
  <sheetViews>
    <sheetView zoomScale="50" zoomScaleNormal="5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8.75390625" style="167" customWidth="1"/>
    <col min="3" max="3" width="16.25390625" style="319" customWidth="1"/>
    <col min="4" max="4" width="4.375" style="0" customWidth="1"/>
    <col min="5" max="7" width="5.75390625" style="0" customWidth="1"/>
    <col min="8" max="8" width="6.125" style="0" customWidth="1"/>
    <col min="9" max="9" width="24.00390625" style="317" customWidth="1"/>
    <col min="10" max="14" width="5.375" style="0" customWidth="1"/>
    <col min="15" max="15" width="19.625" style="315" customWidth="1"/>
    <col min="16" max="20" width="5.375" style="0" customWidth="1"/>
    <col min="21" max="16384" width="8.75390625" style="0" customWidth="1"/>
  </cols>
  <sheetData>
    <row r="1" spans="1:20" s="297" customFormat="1" ht="14.25">
      <c r="A1" s="313"/>
      <c r="B1" s="334"/>
      <c r="C1" s="492">
        <v>1</v>
      </c>
      <c r="D1" s="492"/>
      <c r="E1" s="495" t="s">
        <v>315</v>
      </c>
      <c r="F1" s="496"/>
      <c r="G1" s="497"/>
      <c r="H1" s="498" t="s">
        <v>314</v>
      </c>
      <c r="I1" s="500">
        <v>0.6</v>
      </c>
      <c r="J1" s="501"/>
      <c r="K1" s="495" t="s">
        <v>315</v>
      </c>
      <c r="L1" s="496"/>
      <c r="M1" s="497"/>
      <c r="N1" s="498" t="s">
        <v>314</v>
      </c>
      <c r="O1" s="493">
        <v>0.2</v>
      </c>
      <c r="P1" s="494"/>
      <c r="Q1" s="495" t="s">
        <v>315</v>
      </c>
      <c r="R1" s="496"/>
      <c r="S1" s="497"/>
      <c r="T1" s="498" t="s">
        <v>314</v>
      </c>
    </row>
    <row r="2" spans="1:20" ht="36">
      <c r="A2" s="163"/>
      <c r="B2" s="333" t="e">
        <f>GEOMEAN(N18,H18,T18)</f>
        <v>#NUM!</v>
      </c>
      <c r="C2" s="328" t="s">
        <v>308</v>
      </c>
      <c r="D2" s="282" t="s">
        <v>313</v>
      </c>
      <c r="E2" s="329" t="str">
        <f>Анкета!$C$12</f>
        <v>Завьялов Э.П.</v>
      </c>
      <c r="F2" s="330" t="str">
        <f>Анкета!$C$6</f>
        <v>Кузнецов Е.Д.</v>
      </c>
      <c r="G2" s="331" t="str">
        <f>Анкета!$C$13</f>
        <v>Стрельников А.И.</v>
      </c>
      <c r="H2" s="499"/>
      <c r="I2" s="328" t="s">
        <v>308</v>
      </c>
      <c r="J2" s="282" t="str">
        <f>D2</f>
        <v>Нормир. угол</v>
      </c>
      <c r="K2" s="294" t="str">
        <f>Анкета!$C$12</f>
        <v>Завьялов Э.П.</v>
      </c>
      <c r="L2" s="295" t="str">
        <f>Анкета!$C$6</f>
        <v>Кузнецов Е.Д.</v>
      </c>
      <c r="M2" s="296" t="str">
        <f>Анкета!$C$13</f>
        <v>Стрельников А.И.</v>
      </c>
      <c r="N2" s="499"/>
      <c r="O2" s="328" t="s">
        <v>308</v>
      </c>
      <c r="P2" s="282" t="str">
        <f>D2</f>
        <v>Нормир. угол</v>
      </c>
      <c r="Q2" s="294" t="str">
        <f>Анкета!$C$12</f>
        <v>Завьялов Э.П.</v>
      </c>
      <c r="R2" s="295" t="str">
        <f>Анкета!$C$6</f>
        <v>Кузнецов Е.Д.</v>
      </c>
      <c r="S2" s="296" t="str">
        <f>Анкета!$C$13</f>
        <v>Стрельников А.И.</v>
      </c>
      <c r="T2" s="499"/>
    </row>
    <row r="3" spans="1:20" ht="14.25">
      <c r="A3">
        <v>1</v>
      </c>
      <c r="B3" s="162" t="str">
        <f>Диагноз!A11</f>
        <v>Pa-2</v>
      </c>
      <c r="C3" s="318">
        <f>Диагноз!P11</f>
        <v>0</v>
      </c>
      <c r="D3" s="291" t="e">
        <f>Диагноз!T13-90</f>
        <v>#NUM!</v>
      </c>
      <c r="F3" s="164"/>
      <c r="G3" s="164"/>
      <c r="H3" s="332" t="e">
        <f>ABS(D3*(10-GEOMEAN(E3:G3)))</f>
        <v>#NUM!</v>
      </c>
      <c r="I3" s="316">
        <f>Диагноз!P73</f>
        <v>0</v>
      </c>
      <c r="J3" s="161" t="e">
        <f>Диагноз!T75-90</f>
        <v>#NUM!</v>
      </c>
      <c r="K3" s="161"/>
      <c r="L3" s="164"/>
      <c r="N3" s="285" t="e">
        <f aca="true" t="shared" si="0" ref="N3:N17">ABS(J3*(10-GEOMEAN(K3:M3)))</f>
        <v>#NUM!</v>
      </c>
      <c r="O3" s="314">
        <f>Диагноз!P135</f>
        <v>0</v>
      </c>
      <c r="P3" s="161" t="e">
        <f>Диагноз!T137-90</f>
        <v>#NUM!</v>
      </c>
      <c r="Q3" s="161"/>
      <c r="R3" s="164"/>
      <c r="T3" s="285" t="e">
        <f aca="true" t="shared" si="1" ref="T3:T17">ABS(P3*(10-GEOMEAN(Q3:S3)))</f>
        <v>#NUM!</v>
      </c>
    </row>
    <row r="4" spans="1:20" ht="14.25">
      <c r="A4">
        <f aca="true" t="shared" si="2" ref="A4:A17">A3+1</f>
        <v>2</v>
      </c>
      <c r="B4" s="162" t="str">
        <f ca="1">OFFSET(Диагноз!A11,4,1)</f>
        <v>Pb-2</v>
      </c>
      <c r="C4" s="318">
        <f ca="1">OFFSET(Диагноз!P$11,(4*$A3),0)</f>
        <v>0</v>
      </c>
      <c r="D4" s="292" t="e">
        <f ca="1">OFFSET(Диагноз!T$13,(4*$A3),0)-90</f>
        <v>#NUM!</v>
      </c>
      <c r="F4" s="164"/>
      <c r="G4" s="164"/>
      <c r="H4" s="285" t="e">
        <f aca="true" t="shared" si="3" ref="H4:H17">ABS(D4*(10-GEOMEAN(E4:G4)))</f>
        <v>#NUM!</v>
      </c>
      <c r="I4" s="316">
        <f ca="1">OFFSET(Диагноз!P$73,(4*$A3),0)</f>
        <v>0</v>
      </c>
      <c r="J4" s="161" t="e">
        <f ca="1">OFFSET(Диагноз!T$75,(4*$A3),0)-90</f>
        <v>#NUM!</v>
      </c>
      <c r="K4" s="161"/>
      <c r="L4" s="164"/>
      <c r="N4" s="285" t="e">
        <f t="shared" si="0"/>
        <v>#NUM!</v>
      </c>
      <c r="O4" s="314">
        <f ca="1">OFFSET(Диагноз!P$135,(4*$A3),0)</f>
        <v>0</v>
      </c>
      <c r="P4" s="161" t="e">
        <f ca="1">OFFSET(Диагноз!T$137,(4*$A3),0)-90</f>
        <v>#NUM!</v>
      </c>
      <c r="Q4" s="161"/>
      <c r="R4" s="164"/>
      <c r="T4" s="285" t="e">
        <f t="shared" si="1"/>
        <v>#NUM!</v>
      </c>
    </row>
    <row r="5" spans="1:20" ht="14.25">
      <c r="A5">
        <f t="shared" si="2"/>
        <v>3</v>
      </c>
      <c r="B5" s="162" t="str">
        <f>'[2]ДревоПр'!K6</f>
        <v>Pc-2</v>
      </c>
      <c r="C5" s="318">
        <f ca="1">OFFSET(Диагноз!P$11,(4*$A4),0)</f>
        <v>0</v>
      </c>
      <c r="D5" s="164" t="e">
        <f ca="1">OFFSET(Диагноз!T$13,(4*$A4),0)-90</f>
        <v>#NUM!</v>
      </c>
      <c r="F5" s="164"/>
      <c r="G5" s="164"/>
      <c r="H5" s="285" t="e">
        <f t="shared" si="3"/>
        <v>#NUM!</v>
      </c>
      <c r="I5" s="316">
        <f ca="1">OFFSET(Диагноз!P$73,(4*$A4),0)</f>
        <v>0</v>
      </c>
      <c r="J5" s="161" t="e">
        <f ca="1">OFFSET(Диагноз!T$75,(4*$A4),0)-90</f>
        <v>#NUM!</v>
      </c>
      <c r="K5" s="161"/>
      <c r="L5" s="164"/>
      <c r="N5" s="285" t="e">
        <f t="shared" si="0"/>
        <v>#NUM!</v>
      </c>
      <c r="O5" s="314">
        <f ca="1">OFFSET(Диагноз!P$135,(4*$A4),0)</f>
        <v>0</v>
      </c>
      <c r="P5" s="161" t="e">
        <f ca="1">OFFSET(Диагноз!T$137,(4*$A4),0)-90</f>
        <v>#NUM!</v>
      </c>
      <c r="Q5" s="161"/>
      <c r="R5" s="164"/>
      <c r="T5" s="285" t="e">
        <f t="shared" si="1"/>
        <v>#NUM!</v>
      </c>
    </row>
    <row r="6" spans="1:20" ht="14.25">
      <c r="A6">
        <f t="shared" si="2"/>
        <v>4</v>
      </c>
      <c r="B6" s="162" t="str">
        <f>'[2]ДревоПр'!O6</f>
        <v>Pa-1</v>
      </c>
      <c r="C6" s="318">
        <f ca="1">OFFSET(Диагноз!P$11,(4*$A5),0)</f>
        <v>0</v>
      </c>
      <c r="D6" s="164" t="e">
        <f ca="1">OFFSET(Диагноз!T$13,(4*$A5),0)-90</f>
        <v>#NUM!</v>
      </c>
      <c r="F6" s="164"/>
      <c r="G6" s="164"/>
      <c r="H6" s="285" t="e">
        <f t="shared" si="3"/>
        <v>#NUM!</v>
      </c>
      <c r="I6" s="316">
        <f ca="1">OFFSET(Диагноз!P$73,(4*$A5),0)</f>
        <v>0</v>
      </c>
      <c r="J6" s="161" t="e">
        <f ca="1">OFFSET(Диагноз!T$75,(4*$A5),0)-90</f>
        <v>#NUM!</v>
      </c>
      <c r="K6" s="161"/>
      <c r="L6" s="164"/>
      <c r="N6" s="285" t="e">
        <f t="shared" si="0"/>
        <v>#NUM!</v>
      </c>
      <c r="O6" s="314">
        <f ca="1">OFFSET(Диагноз!P$135,(4*$A5),0)</f>
        <v>0</v>
      </c>
      <c r="P6" s="161" t="e">
        <f ca="1">OFFSET(Диагноз!T$137,(4*$A5),0)-90</f>
        <v>#NUM!</v>
      </c>
      <c r="Q6" s="161"/>
      <c r="R6" s="164"/>
      <c r="T6" s="285" t="e">
        <f t="shared" si="1"/>
        <v>#NUM!</v>
      </c>
    </row>
    <row r="7" spans="1:20" ht="14.25">
      <c r="A7">
        <f t="shared" si="2"/>
        <v>5</v>
      </c>
      <c r="B7" s="162" t="str">
        <f>'[2]ДревоПр'!S6</f>
        <v>Pb-1</v>
      </c>
      <c r="C7" s="318">
        <f ca="1">OFFSET(Диагноз!P$11,(4*$A6),0)</f>
        <v>0</v>
      </c>
      <c r="D7" s="164" t="e">
        <f ca="1">OFFSET(Диагноз!T$13,(4*$A6),0)-90</f>
        <v>#NUM!</v>
      </c>
      <c r="F7" s="164"/>
      <c r="G7" s="164"/>
      <c r="H7" s="285" t="e">
        <f t="shared" si="3"/>
        <v>#NUM!</v>
      </c>
      <c r="I7" s="316">
        <f ca="1">OFFSET(Диагноз!P$73,(4*$A6),0)</f>
        <v>0</v>
      </c>
      <c r="J7" s="161" t="e">
        <f ca="1">OFFSET(Диагноз!T$75,(4*$A6),0)-90</f>
        <v>#NUM!</v>
      </c>
      <c r="K7" s="161"/>
      <c r="L7" s="164"/>
      <c r="N7" s="285" t="e">
        <f t="shared" si="0"/>
        <v>#NUM!</v>
      </c>
      <c r="O7" s="314">
        <f ca="1">OFFSET(Диагноз!P$135,(4*$A6),0)</f>
        <v>0</v>
      </c>
      <c r="P7" s="161" t="e">
        <f ca="1">OFFSET(Диагноз!T$137,(4*$A6),0)-90</f>
        <v>#NUM!</v>
      </c>
      <c r="Q7" s="161"/>
      <c r="R7" s="164"/>
      <c r="T7" s="285" t="e">
        <f t="shared" si="1"/>
        <v>#NUM!</v>
      </c>
    </row>
    <row r="8" spans="1:20" ht="14.25">
      <c r="A8">
        <f t="shared" si="2"/>
        <v>6</v>
      </c>
      <c r="B8" s="162" t="str">
        <f>'[2]ДревоПр'!W6</f>
        <v>Pc-1</v>
      </c>
      <c r="C8" s="318">
        <f ca="1">OFFSET(Диагноз!P$11,(4*$A7),0)</f>
        <v>0</v>
      </c>
      <c r="D8" s="164" t="e">
        <f ca="1">OFFSET(Диагноз!T$13,(4*$A7),0)-90</f>
        <v>#NUM!</v>
      </c>
      <c r="F8" s="164"/>
      <c r="G8" s="164"/>
      <c r="H8" s="285" t="e">
        <f t="shared" si="3"/>
        <v>#NUM!</v>
      </c>
      <c r="I8" s="316">
        <f ca="1">OFFSET(Диагноз!P$73,(4*$A7),0)</f>
        <v>0</v>
      </c>
      <c r="J8" s="161" t="e">
        <f ca="1">OFFSET(Диагноз!T$75,(4*$A7),0)-90</f>
        <v>#NUM!</v>
      </c>
      <c r="K8" s="161"/>
      <c r="L8" s="164"/>
      <c r="N8" s="285" t="e">
        <f t="shared" si="0"/>
        <v>#NUM!</v>
      </c>
      <c r="O8" s="314">
        <f ca="1">OFFSET(Диагноз!P$135,(4*$A7),0)</f>
        <v>0</v>
      </c>
      <c r="P8" s="161" t="e">
        <f ca="1">OFFSET(Диагноз!T$137,(4*$A7),0)-90</f>
        <v>#NUM!</v>
      </c>
      <c r="Q8" s="161"/>
      <c r="R8" s="164"/>
      <c r="T8" s="285" t="e">
        <f t="shared" si="1"/>
        <v>#NUM!</v>
      </c>
    </row>
    <row r="9" spans="1:20" ht="14.25">
      <c r="A9">
        <f t="shared" si="2"/>
        <v>7</v>
      </c>
      <c r="B9" s="162" t="str">
        <f>'[2]ДревоПр'!AA6</f>
        <v>Pa</v>
      </c>
      <c r="C9" s="318">
        <f ca="1">OFFSET(Диагноз!P$11,(4*$A8),0)</f>
        <v>0</v>
      </c>
      <c r="D9" s="164" t="e">
        <f ca="1">OFFSET(Диагноз!T$13,(4*$A8),0)-90</f>
        <v>#NUM!</v>
      </c>
      <c r="F9" s="164"/>
      <c r="G9" s="164"/>
      <c r="H9" s="285" t="e">
        <f t="shared" si="3"/>
        <v>#NUM!</v>
      </c>
      <c r="I9" s="316">
        <f ca="1">OFFSET(Диагноз!P$73,(4*$A8),0)</f>
        <v>0</v>
      </c>
      <c r="J9" s="161" t="e">
        <f ca="1">OFFSET(Диагноз!T$75,(4*$A8),0)-90</f>
        <v>#NUM!</v>
      </c>
      <c r="K9" s="161"/>
      <c r="L9" s="164"/>
      <c r="N9" s="285" t="e">
        <f t="shared" si="0"/>
        <v>#NUM!</v>
      </c>
      <c r="O9" s="314">
        <f ca="1">OFFSET(Диагноз!P$135,(4*$A8),0)</f>
        <v>0</v>
      </c>
      <c r="P9" s="161" t="e">
        <f ca="1">OFFSET(Диагноз!T$137,(4*$A8),0)-90</f>
        <v>#NUM!</v>
      </c>
      <c r="Q9" s="161"/>
      <c r="R9" s="164"/>
      <c r="T9" s="285" t="e">
        <f t="shared" si="1"/>
        <v>#NUM!</v>
      </c>
    </row>
    <row r="10" spans="1:20" ht="14.25">
      <c r="A10">
        <f t="shared" si="2"/>
        <v>8</v>
      </c>
      <c r="B10" s="162" t="str">
        <f>'[2]ДревоПр'!AE6</f>
        <v>Pb</v>
      </c>
      <c r="C10" s="318">
        <f ca="1">OFFSET(Диагноз!P$11,(4*$A9),0)</f>
        <v>0</v>
      </c>
      <c r="D10" s="164" t="e">
        <f ca="1">OFFSET(Диагноз!T$13,(4*$A9),0)-90</f>
        <v>#NUM!</v>
      </c>
      <c r="F10" s="164"/>
      <c r="G10" s="164"/>
      <c r="H10" s="285" t="e">
        <f t="shared" si="3"/>
        <v>#NUM!</v>
      </c>
      <c r="I10" s="316">
        <f ca="1">OFFSET(Диагноз!P$73,(4*$A9),0)</f>
        <v>0</v>
      </c>
      <c r="J10" s="161" t="e">
        <f ca="1">OFFSET(Диагноз!T$75,(4*$A9),0)-90</f>
        <v>#NUM!</v>
      </c>
      <c r="K10" s="161"/>
      <c r="L10" s="164"/>
      <c r="N10" s="285" t="e">
        <f t="shared" si="0"/>
        <v>#NUM!</v>
      </c>
      <c r="O10" s="314">
        <f ca="1">OFFSET(Диагноз!P$135,(4*$A9),0)</f>
        <v>0</v>
      </c>
      <c r="P10" s="161" t="e">
        <f ca="1">OFFSET(Диагноз!T$137,(4*$A9),0)-90</f>
        <v>#NUM!</v>
      </c>
      <c r="Q10" s="161"/>
      <c r="R10" s="164"/>
      <c r="T10" s="285" t="e">
        <f t="shared" si="1"/>
        <v>#NUM!</v>
      </c>
    </row>
    <row r="11" spans="1:20" ht="14.25">
      <c r="A11">
        <f t="shared" si="2"/>
        <v>9</v>
      </c>
      <c r="B11" s="162" t="str">
        <f>'[2]ДревоПр'!AI6</f>
        <v>Pc</v>
      </c>
      <c r="C11" s="318">
        <f ca="1">OFFSET(Диагноз!P$11,(4*$A10),0)</f>
        <v>0</v>
      </c>
      <c r="D11" s="164" t="e">
        <f ca="1">OFFSET(Диагноз!T$13,(4*$A10),0)-90</f>
        <v>#NUM!</v>
      </c>
      <c r="F11" s="164"/>
      <c r="G11" s="164"/>
      <c r="H11" s="285" t="e">
        <f t="shared" si="3"/>
        <v>#NUM!</v>
      </c>
      <c r="I11" s="316">
        <f ca="1">OFFSET(Диагноз!P$73,(4*$A10),0)</f>
        <v>0</v>
      </c>
      <c r="J11" s="161" t="e">
        <f ca="1">OFFSET(Диагноз!T$75,(4*$A10),0)-90</f>
        <v>#NUM!</v>
      </c>
      <c r="K11" s="161"/>
      <c r="L11" s="164"/>
      <c r="N11" s="285" t="e">
        <f t="shared" si="0"/>
        <v>#NUM!</v>
      </c>
      <c r="O11" s="314">
        <f ca="1">OFFSET(Диагноз!P$135,(4*$A10),0)</f>
        <v>0</v>
      </c>
      <c r="P11" s="161" t="e">
        <f ca="1">OFFSET(Диагноз!T$137,(4*$A10),0)-90</f>
        <v>#NUM!</v>
      </c>
      <c r="Q11" s="161"/>
      <c r="R11" s="164"/>
      <c r="T11" s="285" t="e">
        <f t="shared" si="1"/>
        <v>#NUM!</v>
      </c>
    </row>
    <row r="12" spans="1:20" ht="14.25">
      <c r="A12">
        <f t="shared" si="2"/>
        <v>10</v>
      </c>
      <c r="B12" s="162" t="str">
        <f>'[2]ДревоПр'!AM6</f>
        <v>Pa1</v>
      </c>
      <c r="C12" s="318">
        <f ca="1">OFFSET(Диагноз!P$11,(4*$A11),0)</f>
        <v>0</v>
      </c>
      <c r="D12" s="164" t="e">
        <f ca="1">OFFSET(Диагноз!T$13,(4*$A11),0)-90</f>
        <v>#NUM!</v>
      </c>
      <c r="F12" s="164"/>
      <c r="G12" s="164"/>
      <c r="H12" s="285" t="e">
        <f t="shared" si="3"/>
        <v>#NUM!</v>
      </c>
      <c r="I12" s="316">
        <f ca="1">OFFSET(Диагноз!P$73,(4*$A11),0)</f>
        <v>0</v>
      </c>
      <c r="J12" s="161" t="e">
        <f ca="1">OFFSET(Диагноз!T$75,(4*$A11),0)-90</f>
        <v>#NUM!</v>
      </c>
      <c r="K12" s="161"/>
      <c r="L12" s="164"/>
      <c r="N12" s="285" t="e">
        <f t="shared" si="0"/>
        <v>#NUM!</v>
      </c>
      <c r="O12" s="314">
        <f ca="1">OFFSET(Диагноз!P$135,(4*$A11),0)</f>
        <v>0</v>
      </c>
      <c r="P12" s="161" t="e">
        <f ca="1">OFFSET(Диагноз!T$137,(4*$A11),0)-90</f>
        <v>#NUM!</v>
      </c>
      <c r="Q12" s="161"/>
      <c r="R12" s="164"/>
      <c r="T12" s="285" t="e">
        <f t="shared" si="1"/>
        <v>#NUM!</v>
      </c>
    </row>
    <row r="13" spans="1:20" ht="14.25">
      <c r="A13">
        <f t="shared" si="2"/>
        <v>11</v>
      </c>
      <c r="B13" s="162" t="str">
        <f>'[2]ДревоПр'!AQ6</f>
        <v>Pb1</v>
      </c>
      <c r="C13" s="318">
        <f ca="1">OFFSET(Диагноз!P$11,(4*$A12),0)</f>
        <v>0</v>
      </c>
      <c r="D13" s="164" t="e">
        <f ca="1">OFFSET(Диагноз!T$13,(4*$A12),0)-90</f>
        <v>#NUM!</v>
      </c>
      <c r="F13" s="164"/>
      <c r="G13" s="164"/>
      <c r="H13" s="285" t="e">
        <f t="shared" si="3"/>
        <v>#NUM!</v>
      </c>
      <c r="I13" s="316">
        <f ca="1">OFFSET(Диагноз!P$73,(4*$A12),0)</f>
        <v>0</v>
      </c>
      <c r="J13" s="161" t="e">
        <f ca="1">OFFSET(Диагноз!T$75,(4*$A12),0)-90</f>
        <v>#NUM!</v>
      </c>
      <c r="K13" s="161"/>
      <c r="L13" s="164"/>
      <c r="N13" s="285" t="e">
        <f t="shared" si="0"/>
        <v>#NUM!</v>
      </c>
      <c r="O13" s="314">
        <f ca="1">OFFSET(Диагноз!P$135,(4*$A12),0)</f>
        <v>0</v>
      </c>
      <c r="P13" s="161" t="e">
        <f ca="1">OFFSET(Диагноз!T$137,(4*$A12),0)-90</f>
        <v>#NUM!</v>
      </c>
      <c r="Q13" s="161"/>
      <c r="R13" s="164"/>
      <c r="T13" s="285" t="e">
        <f t="shared" si="1"/>
        <v>#NUM!</v>
      </c>
    </row>
    <row r="14" spans="1:20" ht="14.25">
      <c r="A14">
        <f t="shared" si="2"/>
        <v>12</v>
      </c>
      <c r="B14" s="162" t="str">
        <f>'[2]ДревоПр'!AU6</f>
        <v>Pc1</v>
      </c>
      <c r="C14" s="318">
        <f ca="1">OFFSET(Диагноз!P$11,(4*$A13),0)</f>
        <v>0</v>
      </c>
      <c r="D14" s="164" t="e">
        <f ca="1">OFFSET(Диагноз!T$13,(4*$A13),0)-90</f>
        <v>#NUM!</v>
      </c>
      <c r="F14" s="164"/>
      <c r="G14" s="164"/>
      <c r="H14" s="285" t="e">
        <f t="shared" si="3"/>
        <v>#NUM!</v>
      </c>
      <c r="I14" s="316">
        <f ca="1">OFFSET(Диагноз!P$73,(4*$A13),0)</f>
        <v>0</v>
      </c>
      <c r="J14" s="161" t="e">
        <f ca="1">OFFSET(Диагноз!T$75,(4*$A13),0)-90</f>
        <v>#NUM!</v>
      </c>
      <c r="K14" s="161"/>
      <c r="L14" s="164"/>
      <c r="N14" s="285" t="e">
        <f t="shared" si="0"/>
        <v>#NUM!</v>
      </c>
      <c r="O14" s="314">
        <f ca="1">OFFSET(Диагноз!P$135,(4*$A13),0)</f>
        <v>0</v>
      </c>
      <c r="P14" s="161" t="e">
        <f ca="1">OFFSET(Диагноз!T$137,(4*$A13),0)-90</f>
        <v>#NUM!</v>
      </c>
      <c r="Q14" s="161"/>
      <c r="R14" s="164"/>
      <c r="T14" s="285" t="e">
        <f t="shared" si="1"/>
        <v>#NUM!</v>
      </c>
    </row>
    <row r="15" spans="1:20" ht="14.25">
      <c r="A15">
        <f t="shared" si="2"/>
        <v>13</v>
      </c>
      <c r="B15" s="162" t="str">
        <f>'[2]ДревоПр'!AY6</f>
        <v>Pa2</v>
      </c>
      <c r="C15" s="318">
        <f ca="1">OFFSET(Диагноз!P$11,(4*$A14),0)</f>
        <v>0</v>
      </c>
      <c r="D15" s="164" t="e">
        <f ca="1">OFFSET(Диагноз!T$13,(4*$A14),0)-90</f>
        <v>#NUM!</v>
      </c>
      <c r="F15" s="164"/>
      <c r="G15" s="164"/>
      <c r="H15" s="285" t="e">
        <f t="shared" si="3"/>
        <v>#NUM!</v>
      </c>
      <c r="I15" s="316">
        <f ca="1">OFFSET(Диагноз!P$73,(4*$A14),0)</f>
        <v>0</v>
      </c>
      <c r="J15" s="161" t="e">
        <f ca="1">OFFSET(Диагноз!T$75,(4*$A14),0)-90</f>
        <v>#NUM!</v>
      </c>
      <c r="K15" s="161"/>
      <c r="L15" s="164"/>
      <c r="N15" s="285" t="e">
        <f t="shared" si="0"/>
        <v>#NUM!</v>
      </c>
      <c r="O15" s="314">
        <f ca="1">OFFSET(Диагноз!P$135,(4*$A14),0)</f>
        <v>0</v>
      </c>
      <c r="P15" s="161" t="e">
        <f ca="1">OFFSET(Диагноз!T$137,(4*$A14),0)-90</f>
        <v>#NUM!</v>
      </c>
      <c r="Q15" s="161"/>
      <c r="R15" s="164"/>
      <c r="T15" s="285" t="e">
        <f t="shared" si="1"/>
        <v>#NUM!</v>
      </c>
    </row>
    <row r="16" spans="1:20" ht="14.25">
      <c r="A16">
        <f t="shared" si="2"/>
        <v>14</v>
      </c>
      <c r="B16" s="162" t="str">
        <f>'[2]ДревоПр'!BC6</f>
        <v>Pb2</v>
      </c>
      <c r="C16" s="318">
        <f ca="1">OFFSET(Диагноз!P$11,(4*$A15),0)</f>
        <v>0</v>
      </c>
      <c r="D16" s="164" t="e">
        <f ca="1">OFFSET(Диагноз!T$13,(4*$A15),0)-90</f>
        <v>#NUM!</v>
      </c>
      <c r="F16" s="164"/>
      <c r="G16" s="164"/>
      <c r="H16" s="285" t="e">
        <f t="shared" si="3"/>
        <v>#NUM!</v>
      </c>
      <c r="I16" s="316">
        <f ca="1">OFFSET(Диагноз!P$73,(4*$A15),0)</f>
        <v>0</v>
      </c>
      <c r="J16" s="161" t="e">
        <f ca="1">OFFSET(Диагноз!T$75,(4*$A15),0)-90</f>
        <v>#NUM!</v>
      </c>
      <c r="K16" s="161"/>
      <c r="L16" s="164"/>
      <c r="N16" s="285" t="e">
        <f t="shared" si="0"/>
        <v>#NUM!</v>
      </c>
      <c r="O16" s="314">
        <f ca="1">OFFSET(Диагноз!P$135,(4*$A15),0)</f>
        <v>0</v>
      </c>
      <c r="P16" s="161" t="e">
        <f ca="1">OFFSET(Диагноз!T$137,(4*$A15),0)-90</f>
        <v>#NUM!</v>
      </c>
      <c r="Q16" s="161"/>
      <c r="R16" s="164"/>
      <c r="T16" s="285" t="e">
        <f t="shared" si="1"/>
        <v>#NUM!</v>
      </c>
    </row>
    <row r="17" spans="1:20" ht="14.25">
      <c r="A17">
        <f t="shared" si="2"/>
        <v>15</v>
      </c>
      <c r="B17" s="162" t="str">
        <f>'[2]ДревоПр'!BG6</f>
        <v>Pc2</v>
      </c>
      <c r="C17" s="318">
        <f ca="1">OFFSET(Диагноз!P$11,(4*$A16),0)</f>
        <v>0</v>
      </c>
      <c r="D17" s="164" t="e">
        <f ca="1">OFFSET(Диагноз!T$13,(4*$A16),0)-90</f>
        <v>#NUM!</v>
      </c>
      <c r="F17" s="164"/>
      <c r="G17" s="164"/>
      <c r="H17" s="285" t="e">
        <f t="shared" si="3"/>
        <v>#NUM!</v>
      </c>
      <c r="I17" s="316">
        <f ca="1">OFFSET(Диагноз!P$73,(4*$A16),0)</f>
        <v>0</v>
      </c>
      <c r="J17" s="161" t="e">
        <f ca="1">OFFSET(Диагноз!T$75,(4*$A16),0)-90</f>
        <v>#NUM!</v>
      </c>
      <c r="K17" s="161"/>
      <c r="L17" s="164"/>
      <c r="N17" s="285" t="e">
        <f t="shared" si="0"/>
        <v>#NUM!</v>
      </c>
      <c r="O17" s="314">
        <f ca="1">OFFSET(Диагноз!P$135,(4*$A16),0)</f>
        <v>0</v>
      </c>
      <c r="P17" s="161" t="e">
        <f ca="1">OFFSET(Диагноз!T$137,(4*$A16),0)-90</f>
        <v>#NUM!</v>
      </c>
      <c r="Q17" s="161"/>
      <c r="R17" s="164"/>
      <c r="T17" s="285" t="e">
        <f t="shared" si="1"/>
        <v>#NUM!</v>
      </c>
    </row>
    <row r="18" spans="8:20" ht="14.25">
      <c r="H18" s="286" t="e">
        <f>GEOMEAN(H3:H17)</f>
        <v>#NUM!</v>
      </c>
      <c r="N18" s="286" t="e">
        <f>GEOMEAN(N3:N17)</f>
        <v>#NUM!</v>
      </c>
      <c r="T18" s="286" t="e">
        <f>GEOMEAN(T3:T17)</f>
        <v>#NUM!</v>
      </c>
    </row>
  </sheetData>
  <mergeCells count="9">
    <mergeCell ref="T1:T2"/>
    <mergeCell ref="I1:J1"/>
    <mergeCell ref="K1:M1"/>
    <mergeCell ref="Q1:S1"/>
    <mergeCell ref="C1:D1"/>
    <mergeCell ref="O1:P1"/>
    <mergeCell ref="E1:G1"/>
    <mergeCell ref="H1:H2"/>
    <mergeCell ref="N1:N2"/>
  </mergeCells>
  <conditionalFormatting sqref="N3:N17 H3:H17 T3:T17">
    <cfRule type="cellIs" priority="1" dxfId="1" operator="between" stopIfTrue="1">
      <formula>0</formula>
      <formula>150</formula>
    </cfRule>
    <cfRule type="cellIs" priority="2" dxfId="2" operator="between" stopIfTrue="1">
      <formula>151</formula>
      <formula>250</formula>
    </cfRule>
    <cfRule type="cellIs" priority="3" dxfId="3" operator="between" stopIfTrue="1">
      <formula>251</formula>
      <formula>800</formula>
    </cfRule>
  </conditionalFormatting>
  <conditionalFormatting sqref="B2">
    <cfRule type="cellIs" priority="4" dxfId="4" operator="lessThanOrEqual" stopIfTrue="1">
      <formula>250</formula>
    </cfRule>
    <cfRule type="cellIs" priority="5" dxfId="5" operator="between" stopIfTrue="1">
      <formula>151</formula>
      <formula>250</formula>
    </cfRule>
    <cfRule type="cellIs" priority="6" dxfId="6" operator="greaterThanOrEqual" stopIfTrue="1">
      <formula>251</formula>
    </cfRule>
  </conditionalFormatting>
  <printOptions horizontalCentered="1" verticalCentered="1"/>
  <pageMargins left="0.3" right="0.66" top="0.33" bottom="0.4" header="0.19" footer="0.24"/>
  <pageSetup blackAndWhite="1" fitToHeight="1" fitToWidth="1" horizontalDpi="360" verticalDpi="360" orientation="landscape" paperSize="9" scale="55" r:id="rId4"/>
  <headerFooter alignWithMargins="0">
    <oddFooter>&amp;L&amp;"Arial Cyr,курсив"&amp;8(С) Сайфуллин Н.Ф.&amp;C&amp;D&amp;R&amp;"Arial Cyr,курсив"&amp;8&amp;F_____&amp;A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4"/>
  <sheetViews>
    <sheetView workbookViewId="0" topLeftCell="A7">
      <selection activeCell="A15" sqref="A15"/>
    </sheetView>
  </sheetViews>
  <sheetFormatPr defaultColWidth="9.00390625" defaultRowHeight="12.75"/>
  <cols>
    <col min="1" max="1" width="5.00390625" style="1" customWidth="1"/>
    <col min="2" max="2" width="7.25390625" style="1" customWidth="1"/>
    <col min="3" max="3" width="25.25390625" style="1" customWidth="1"/>
    <col min="4" max="4" width="5.625" style="1" customWidth="1"/>
    <col min="5" max="5" width="21.00390625" style="18" customWidth="1"/>
    <col min="6" max="6" width="6.625" style="18" customWidth="1"/>
    <col min="7" max="7" width="28.125" style="18" customWidth="1"/>
    <col min="8" max="8" width="35.375" style="1" customWidth="1"/>
    <col min="9" max="9" width="21.875" style="1" customWidth="1"/>
    <col min="10" max="16384" width="9.125" style="1" customWidth="1"/>
  </cols>
  <sheetData>
    <row r="1" spans="1:7" ht="16.5" thickBot="1">
      <c r="A1" s="10"/>
      <c r="B1" s="118" t="str">
        <f>Диагноз!B3</f>
        <v>Завьялов Э.П.</v>
      </c>
      <c r="C1" s="166"/>
      <c r="D1" s="502" t="s">
        <v>317</v>
      </c>
      <c r="E1" s="502"/>
      <c r="F1" s="502"/>
      <c r="G1" s="502"/>
    </row>
    <row r="2" spans="1:7" ht="18.75" thickTop="1">
      <c r="A2" s="503" t="s">
        <v>86</v>
      </c>
      <c r="B2" s="504"/>
      <c r="C2" s="124"/>
      <c r="D2" s="21"/>
      <c r="E2" s="71" t="str">
        <f>Диагноз!B5</f>
        <v>Стрельников А.И.</v>
      </c>
      <c r="F2" s="101" t="s">
        <v>93</v>
      </c>
      <c r="G2" s="102" t="str">
        <f>Диагноз!B4</f>
        <v>Кузнецов Е.Д.</v>
      </c>
    </row>
    <row r="3" spans="1:9" ht="34.5" thickBot="1">
      <c r="A3" s="10"/>
      <c r="C3" s="299" t="s">
        <v>305</v>
      </c>
      <c r="D3" s="23">
        <v>1</v>
      </c>
      <c r="E3" s="103" t="s">
        <v>316</v>
      </c>
      <c r="F3" s="35">
        <v>0.6</v>
      </c>
      <c r="G3" s="120" t="s">
        <v>95</v>
      </c>
      <c r="H3" s="300" t="s">
        <v>85</v>
      </c>
      <c r="I3" s="353" t="s">
        <v>319</v>
      </c>
    </row>
    <row r="4" spans="1:8" ht="23.25" thickBot="1">
      <c r="A4" s="298">
        <v>0.8</v>
      </c>
      <c r="B4" s="22" t="s">
        <v>161</v>
      </c>
      <c r="C4" s="287" t="str">
        <f>ДревоПр!D7</f>
        <v>Ключевые технологии</v>
      </c>
      <c r="D4" s="24" t="str">
        <f>Диагноз!B14</f>
        <v>Fc-2</v>
      </c>
      <c r="E4" s="19">
        <f>Диагноз!P14</f>
        <v>0</v>
      </c>
      <c r="F4" s="20" t="str">
        <f>Диагноз!$A$72</f>
        <v>Fb-2</v>
      </c>
      <c r="G4" s="38">
        <f>Диагноз!P72</f>
        <v>0</v>
      </c>
      <c r="H4" s="290" t="str">
        <f>CONCATENATE("В ОЗоне:  ",C4,"   гармонизируются мотивы:   ",E4,"  &amp;  ",G4)</f>
        <v>В ОЗоне:  Ключевые технологии   гармонизируются мотивы:   0  &amp;  0</v>
      </c>
    </row>
    <row r="5" spans="1:8" ht="23.25" thickBot="1">
      <c r="A5" s="201">
        <v>2</v>
      </c>
      <c r="B5" s="22" t="s">
        <v>146</v>
      </c>
      <c r="C5" s="287" t="str">
        <f ca="1">OFFSET(ДревоПр!$D$7,0,12*(A5-1))</f>
        <v>Лояльность юзеров</v>
      </c>
      <c r="D5" s="24" t="str">
        <f>Диагноз!E26</f>
        <v>Fc-1</v>
      </c>
      <c r="E5" s="19">
        <f>Диагноз!P26</f>
        <v>0</v>
      </c>
      <c r="F5" s="20" t="str">
        <f>Диагноз!$D$84</f>
        <v>Fb-1</v>
      </c>
      <c r="G5" s="38">
        <f>Диагноз!P84</f>
        <v>0</v>
      </c>
      <c r="H5" s="200" t="str">
        <f>CONCATENATE("В ОЗоне:  ",C5,"   гармонизируются мотивы   ",E5,"  &amp;  ",G5)</f>
        <v>В ОЗоне:  Лояльность юзеров   гармонизируются мотивы   0  &amp;  0</v>
      </c>
    </row>
    <row r="6" spans="1:8" ht="23.25" thickBot="1">
      <c r="A6" s="201">
        <f>A5+1</f>
        <v>3</v>
      </c>
      <c r="B6" s="22" t="s">
        <v>147</v>
      </c>
      <c r="C6" s="287" t="str">
        <f ca="1">OFFSET(ДревоПр!$D$7,0,12*(A6-1))</f>
        <v>Инфраструктура </v>
      </c>
      <c r="D6" s="24" t="str">
        <f>Диагноз!H38</f>
        <v>Fc</v>
      </c>
      <c r="E6" s="19">
        <f>Диагноз!P38</f>
        <v>0</v>
      </c>
      <c r="F6" s="20" t="str">
        <f>Диагноз!$G$96</f>
        <v>Fb</v>
      </c>
      <c r="G6" s="38">
        <f>Диагноз!P96</f>
        <v>0</v>
      </c>
      <c r="H6" s="200" t="str">
        <f>CONCATENATE("В ОЗоне:  ",C6,"   гармонизируются мотивы   ",E6,"  &amp;  ",G6)</f>
        <v>В ОЗоне:  Инфраструктура    гармонизируются мотивы   0  &amp;  0</v>
      </c>
    </row>
    <row r="7" spans="1:8" ht="23.25" thickBot="1">
      <c r="A7" s="201">
        <f>A6+1</f>
        <v>4</v>
      </c>
      <c r="B7" s="22" t="s">
        <v>148</v>
      </c>
      <c r="C7" s="287" t="str">
        <f ca="1">OFFSET(ДревоПр!$D$7,0,12*(A7-1))</f>
        <v>Аккупунктура</v>
      </c>
      <c r="D7" s="24" t="str">
        <f>Диагноз!K50</f>
        <v>Fc1</v>
      </c>
      <c r="E7" s="19">
        <f>Диагноз!P50</f>
        <v>0</v>
      </c>
      <c r="F7" s="20" t="str">
        <f>Диагноз!$J$108</f>
        <v>Fb1</v>
      </c>
      <c r="G7" s="38">
        <f>Диагноз!P108</f>
        <v>0</v>
      </c>
      <c r="H7" s="200" t="str">
        <f>CONCATENATE("В ОЗоне:  ",C7,"   гармонизируются мотивы   ",E7,"  &amp;  ",G7)</f>
        <v>В ОЗоне:  Аккупунктура   гармонизируются мотивы   0  &amp;  0</v>
      </c>
    </row>
    <row r="8" spans="1:8" ht="34.5" thickBot="1">
      <c r="A8" s="201">
        <f>A7+1</f>
        <v>5</v>
      </c>
      <c r="B8" s="22" t="s">
        <v>162</v>
      </c>
      <c r="C8" s="288" t="str">
        <f ca="1">OFFSET(ДревоПр!$D$7,0,12*(A8-1))</f>
        <v>Рентабельность\конкурентоспособность</v>
      </c>
      <c r="D8" s="24" t="str">
        <f>Диагноз!N62</f>
        <v>Fc2</v>
      </c>
      <c r="E8" s="19">
        <f>Диагноз!P62</f>
        <v>0</v>
      </c>
      <c r="F8" s="20" t="str">
        <f>Диагноз!M120</f>
        <v>Fb2</v>
      </c>
      <c r="G8" s="38">
        <f>Диагноз!P120</f>
        <v>0</v>
      </c>
      <c r="H8" s="200" t="str">
        <f>CONCATENATE("В ОЗоне:  ",C8,"   гармонизируются мотивы   ",E8,"  &amp;  ",G8)</f>
        <v>В ОЗоне:  Рентабельность\конкурентоспособность   гармонизируются мотивы   0  &amp;  0</v>
      </c>
    </row>
    <row r="9" spans="2:7" ht="34.5" thickBot="1">
      <c r="B9" s="11"/>
      <c r="C9" s="11"/>
      <c r="D9" s="25">
        <v>0.6</v>
      </c>
      <c r="E9" s="13" t="s">
        <v>149</v>
      </c>
      <c r="F9" s="25">
        <v>0.2</v>
      </c>
      <c r="G9" s="13" t="s">
        <v>150</v>
      </c>
    </row>
    <row r="10" spans="1:8" ht="23.25" thickBot="1">
      <c r="A10" s="298">
        <v>0.4</v>
      </c>
      <c r="B10" s="12" t="s">
        <v>161</v>
      </c>
      <c r="C10" s="289" t="str">
        <f>C4</f>
        <v>Ключевые технологии</v>
      </c>
      <c r="D10" s="24" t="str">
        <f>Диагноз!B76</f>
        <v>Fc-2</v>
      </c>
      <c r="E10" s="17">
        <f>Диагноз!P76</f>
        <v>0</v>
      </c>
      <c r="F10" s="36" t="str">
        <f>Диагноз!A134</f>
        <v>Fb-2</v>
      </c>
      <c r="G10" s="39">
        <f>Диагноз!P134</f>
        <v>0</v>
      </c>
      <c r="H10" s="200" t="str">
        <f>CONCATENATE("В ОЗоне:  ",C10,"   гармонизируются мотивы   ",E10,"  &amp;  ",G10)</f>
        <v>В ОЗоне:  Ключевые технологии   гармонизируются мотивы   0  &amp;  0</v>
      </c>
    </row>
    <row r="11" spans="2:8" ht="23.25" thickBot="1">
      <c r="B11" s="12" t="str">
        <f>B5</f>
        <v>Qa-1</v>
      </c>
      <c r="C11" s="289" t="str">
        <f>C5</f>
        <v>Лояльность юзеров</v>
      </c>
      <c r="D11" s="24" t="str">
        <f>Диагноз!E88</f>
        <v>Fc-1</v>
      </c>
      <c r="E11" s="17">
        <f>Диагноз!P88</f>
        <v>0</v>
      </c>
      <c r="F11" s="36" t="str">
        <f>Диагноз!D146</f>
        <v>Fb-1</v>
      </c>
      <c r="G11" s="39">
        <f>Диагноз!P146</f>
        <v>0</v>
      </c>
      <c r="H11" s="200" t="str">
        <f>CONCATENATE("В ОЗоне:  ",C11,"   гармонизируются мотивы   ",E11,"  &amp;  ",G11)</f>
        <v>В ОЗоне:  Лояльность юзеров   гармонизируются мотивы   0  &amp;  0</v>
      </c>
    </row>
    <row r="12" spans="2:8" ht="23.25" thickBot="1">
      <c r="B12" s="12" t="str">
        <f>B6</f>
        <v>Qa</v>
      </c>
      <c r="C12" s="289" t="str">
        <f>C6</f>
        <v>Инфраструктура </v>
      </c>
      <c r="D12" s="24" t="str">
        <f>Диагноз!H100</f>
        <v>Fc</v>
      </c>
      <c r="E12" s="17">
        <f>Диагноз!P100</f>
        <v>0</v>
      </c>
      <c r="F12" s="36" t="str">
        <f>Диагноз!G158</f>
        <v>Fb</v>
      </c>
      <c r="G12" s="39">
        <f>Диагноз!P158</f>
        <v>0</v>
      </c>
      <c r="H12" s="200" t="str">
        <f>CONCATENATE("В ОЗоне:  ",C12,"   гармонизируются мотивы   ",E12,"  &amp;  ",G12)</f>
        <v>В ОЗоне:  Инфраструктура    гармонизируются мотивы   0  &amp;  0</v>
      </c>
    </row>
    <row r="13" spans="2:9" ht="23.25" thickBot="1">
      <c r="B13" s="12" t="str">
        <f>B7</f>
        <v>Qa1</v>
      </c>
      <c r="C13" s="289" t="str">
        <f>C7</f>
        <v>Аккупунктура</v>
      </c>
      <c r="D13" s="24" t="str">
        <f>Диагноз!K112</f>
        <v>Fc1</v>
      </c>
      <c r="E13" s="17">
        <f>Диагноз!P112</f>
        <v>0</v>
      </c>
      <c r="F13" s="36" t="str">
        <f>Диагноз!J170</f>
        <v>Fb1</v>
      </c>
      <c r="G13" s="39">
        <f>Диагноз!P170</f>
        <v>0</v>
      </c>
      <c r="H13" s="200" t="str">
        <f>CONCATENATE("В ОЗоне:  ",C13,"   гармонизируются мотивы   ",E13,"  &amp;  ",G13)</f>
        <v>В ОЗоне:  Аккупунктура   гармонизируются мотивы   0  &amp;  0</v>
      </c>
      <c r="I13" s="2"/>
    </row>
    <row r="14" spans="2:8" ht="34.5" thickBot="1">
      <c r="B14" s="12" t="s">
        <v>162</v>
      </c>
      <c r="C14" s="289" t="str">
        <f>C8</f>
        <v>Рентабельность\конкурентоспособность</v>
      </c>
      <c r="D14" s="24" t="str">
        <f>Диагноз!N124</f>
        <v>Fc2</v>
      </c>
      <c r="E14" s="17">
        <f>Диагноз!P124</f>
        <v>0</v>
      </c>
      <c r="F14" s="36" t="str">
        <f>Диагноз!M182</f>
        <v>Fb2</v>
      </c>
      <c r="G14" s="39">
        <f>Диагноз!P182</f>
        <v>0</v>
      </c>
      <c r="H14" s="200" t="str">
        <f>CONCATENATE("В ОЗоне:  ",C14,"   гармонизируются мотивы   ",E14,"  &amp;  ",G14)</f>
        <v>В ОЗоне:  Рентабельность\конкурентоспособность   гармонизируются мотивы   0  &amp;  0</v>
      </c>
    </row>
  </sheetData>
  <sheetProtection/>
  <mergeCells count="2">
    <mergeCell ref="D1:G1"/>
    <mergeCell ref="A2:B2"/>
  </mergeCells>
  <printOptions/>
  <pageMargins left="0.28" right="0.5" top="0.5" bottom="0.64" header="0.27" footer="0.34"/>
  <pageSetup fitToHeight="1" fitToWidth="1" horizontalDpi="300" verticalDpi="300" orientation="landscape" paperSize="9" scale="86" r:id="rId2"/>
  <headerFooter alignWithMargins="0">
    <oddHeader>&amp;RConfidential
</oddHeader>
    <oddFooter>&amp;L(C) NSaifullin&amp;C&amp;F***&amp;A]&amp;R&amp;D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32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7.875" style="0" customWidth="1"/>
    <col min="3" max="4" width="19.75390625" style="0" customWidth="1"/>
    <col min="5" max="5" width="33.125" style="304" customWidth="1"/>
    <col min="6" max="6" width="46.75390625" style="324" customWidth="1"/>
    <col min="7" max="16384" width="19.75390625" style="0" customWidth="1"/>
  </cols>
  <sheetData>
    <row r="1" ht="12.75">
      <c r="E1" s="303"/>
    </row>
    <row r="2" spans="1:5" ht="12.75">
      <c r="A2" s="505" t="str">
        <f>Диагноз!B4</f>
        <v>Кузнецов Е.Д.</v>
      </c>
      <c r="B2" s="505"/>
      <c r="C2" s="502" t="s">
        <v>306</v>
      </c>
      <c r="D2" s="502"/>
      <c r="E2" s="507"/>
    </row>
    <row r="3" spans="1:4" ht="14.25">
      <c r="A3" s="10"/>
      <c r="B3" s="1"/>
      <c r="C3" s="302" t="str">
        <f>Диагноз!B3</f>
        <v>Завьялов Э.П.</v>
      </c>
      <c r="D3" s="312" t="str">
        <f>Диагноз!B5</f>
        <v>Стрельников А.И.</v>
      </c>
    </row>
    <row r="4" spans="1:6" ht="34.5" thickBot="1">
      <c r="A4" s="10"/>
      <c r="B4" s="1"/>
      <c r="C4" s="104" t="s">
        <v>94</v>
      </c>
      <c r="D4" s="105" t="s">
        <v>95</v>
      </c>
      <c r="E4" s="305" t="str">
        <f>'ТЗ для "А"'!$H$3</f>
        <v>ПРОГНОТИПЫ</v>
      </c>
      <c r="F4" s="327" t="str">
        <f>F21</f>
        <v>СУЩНОСТЬ</v>
      </c>
    </row>
    <row r="5" spans="1:5" ht="26.25" thickBot="1">
      <c r="A5" s="14">
        <v>0.8</v>
      </c>
      <c r="B5" s="12" t="s">
        <v>161</v>
      </c>
      <c r="C5" s="16">
        <f>Диагноз!P18</f>
        <v>0</v>
      </c>
      <c r="D5" s="39">
        <f>Диагноз!P76</f>
        <v>0</v>
      </c>
      <c r="E5" s="306" t="str">
        <f>CONCATENATE("В ОЗоне:  ",'ТЗ для "А"'!C10,"   гармонизируются мотивы:  ",C5,"  &amp;  ",D5)</f>
        <v>В ОЗоне:  Ключевые технологии   гармонизируются мотивы:  0  &amp;  0</v>
      </c>
    </row>
    <row r="6" spans="1:5" ht="26.25" thickBot="1">
      <c r="A6">
        <v>2</v>
      </c>
      <c r="B6" s="12" t="s">
        <v>146</v>
      </c>
      <c r="C6" s="16">
        <f>Диагноз!P30</f>
        <v>0</v>
      </c>
      <c r="D6" s="39">
        <f>Диагноз!P88</f>
        <v>0</v>
      </c>
      <c r="E6" s="306" t="str">
        <f>CONCATENATE("В ОЗоне:  ",'ТЗ для "А"'!C11,"   гармонизируются мотивы:  ",C6,"  &amp;  ",D6)</f>
        <v>В ОЗоне:  Лояльность юзеров   гармонизируются мотивы:  0  &amp;  0</v>
      </c>
    </row>
    <row r="7" spans="1:5" ht="26.25" thickBot="1">
      <c r="A7" s="1">
        <f>A6+1</f>
        <v>3</v>
      </c>
      <c r="B7" s="12" t="s">
        <v>147</v>
      </c>
      <c r="C7" s="16">
        <f>Диагноз!P42</f>
        <v>0</v>
      </c>
      <c r="D7" s="39">
        <f>Диагноз!P100</f>
        <v>0</v>
      </c>
      <c r="E7" s="306" t="str">
        <f>CONCATENATE("В ОЗоне:  ",'ТЗ для "А"'!C12,"   гармонизируются мотивы:  ",C7,"  &amp;  ",D7)</f>
        <v>В ОЗоне:  Инфраструктура    гармонизируются мотивы:  0  &amp;  0</v>
      </c>
    </row>
    <row r="8" spans="1:5" ht="26.25" thickBot="1">
      <c r="A8" s="1">
        <f>A7+1</f>
        <v>4</v>
      </c>
      <c r="B8" s="12" t="s">
        <v>148</v>
      </c>
      <c r="C8" s="16">
        <f>Диагноз!P54</f>
        <v>0</v>
      </c>
      <c r="D8" s="39">
        <f>Диагноз!P112</f>
        <v>0</v>
      </c>
      <c r="E8" s="306" t="str">
        <f>CONCATENATE("В ОЗоне:  ",'ТЗ для "А"'!C13,"   гармонизируются мотивы:  ",C8,"  &amp;  ",D8)</f>
        <v>В ОЗоне:  Аккупунктура   гармонизируются мотивы:  0  &amp;  0</v>
      </c>
    </row>
    <row r="9" spans="1:5" ht="51.75" thickBot="1">
      <c r="A9" s="1">
        <f>A8+1</f>
        <v>5</v>
      </c>
      <c r="B9" s="12" t="s">
        <v>162</v>
      </c>
      <c r="C9" s="16">
        <f>Диагноз!P66</f>
        <v>0</v>
      </c>
      <c r="D9" s="39">
        <f>Диагноз!P124</f>
        <v>0</v>
      </c>
      <c r="E9" s="306" t="str">
        <f>CONCATENATE("В ОЗоне:  ",'ТЗ для "А"'!C14,"   гармонизируются мотивы:  ",C9,"  &amp;  ",D9)</f>
        <v>В ОЗоне:  Рентабельность\конкурентоспособность   гармонизируются мотивы:  0  &amp;  0</v>
      </c>
    </row>
    <row r="10" spans="1:5" ht="34.5" thickBot="1">
      <c r="A10" s="1"/>
      <c r="B10" s="11"/>
      <c r="C10" s="104" t="s">
        <v>96</v>
      </c>
      <c r="D10" s="105" t="s">
        <v>97</v>
      </c>
      <c r="E10" s="311" t="str">
        <f>E4</f>
        <v>ПРОГНОТИПЫ</v>
      </c>
    </row>
    <row r="11" spans="1:6" ht="26.25" thickBot="1">
      <c r="A11" s="14">
        <v>0.4</v>
      </c>
      <c r="B11" s="12" t="str">
        <f>B5</f>
        <v>Qa-2</v>
      </c>
      <c r="C11" s="16">
        <f>Диагноз!P80</f>
        <v>0</v>
      </c>
      <c r="D11" s="39">
        <f>Диагноз!P138</f>
        <v>0</v>
      </c>
      <c r="E11" s="310" t="str">
        <f>CONCATENATE("В ОЗоне:  ",'ТЗ для "А"'!C10,"   гармонизируются мотивы:  ",C11,"  &amp;  ",D11)</f>
        <v>В ОЗоне:  Ключевые технологии   гармонизируются мотивы:  0  &amp;  0</v>
      </c>
      <c r="F11" s="325"/>
    </row>
    <row r="12" spans="2:6" ht="26.25" thickBot="1">
      <c r="B12" s="12" t="str">
        <f>B6</f>
        <v>Qa-1</v>
      </c>
      <c r="C12" s="16">
        <f>Диагноз!P92</f>
        <v>0</v>
      </c>
      <c r="D12" s="39">
        <f>Диагноз!P150</f>
        <v>0</v>
      </c>
      <c r="E12" s="310" t="str">
        <f>CONCATENATE("В ОЗоне:  ",'ТЗ для "А"'!C11,"   гармонизируются мотивы:  ",C12,"  &amp;  ",D12)</f>
        <v>В ОЗоне:  Лояльность юзеров   гармонизируются мотивы:  0  &amp;  0</v>
      </c>
      <c r="F12" s="325"/>
    </row>
    <row r="13" spans="1:6" ht="26.25" thickBot="1">
      <c r="A13" s="1"/>
      <c r="B13" s="12" t="str">
        <f>B7</f>
        <v>Qa</v>
      </c>
      <c r="C13" s="16">
        <f>Диагноз!P104</f>
        <v>0</v>
      </c>
      <c r="D13" s="39">
        <f>Диагноз!P162</f>
        <v>0</v>
      </c>
      <c r="E13" s="306" t="str">
        <f>CONCATENATE("В ОЗоне:  ",'ТЗ для "А"'!C12,"   гармонизируются мотивы:  ",C13,"  &amp;  ",D13)</f>
        <v>В ОЗоне:  Инфраструктура    гармонизируются мотивы:  0  &amp;  0</v>
      </c>
      <c r="F13" s="325"/>
    </row>
    <row r="14" spans="1:6" ht="26.25" thickBot="1">
      <c r="A14" s="1"/>
      <c r="B14" s="12" t="str">
        <f>B8</f>
        <v>Qa1</v>
      </c>
      <c r="C14" s="16">
        <f>Диагноз!P116</f>
        <v>0</v>
      </c>
      <c r="D14" s="39">
        <f>Диагноз!P174</f>
        <v>0</v>
      </c>
      <c r="E14" s="306" t="str">
        <f>CONCATENATE("В ОЗоне:  ",'ТЗ для "А"'!C13,"   гармонизируются мотивы:  ",C14,"  &amp;  ",D14)</f>
        <v>В ОЗоне:  Аккупунктура   гармонизируются мотивы:  0  &amp;  0</v>
      </c>
      <c r="F14" s="325"/>
    </row>
    <row r="15" spans="2:6" ht="51.75" thickBot="1">
      <c r="B15" s="12" t="s">
        <v>162</v>
      </c>
      <c r="C15" s="16">
        <f>Диагноз!P128</f>
        <v>0</v>
      </c>
      <c r="D15" s="39">
        <f>Диагноз!P186</f>
        <v>0</v>
      </c>
      <c r="E15" s="306" t="str">
        <f>CONCATENATE("В ОЗоне:  ",'ТЗ для "А"'!C14,"   гармонизируются мотивы:  ",C15,"  &amp;  ",D15)</f>
        <v>В ОЗоне:  Рентабельность\конкурентоспособность   гармонизируются мотивы:  0  &amp;  0</v>
      </c>
      <c r="F15" s="325"/>
    </row>
    <row r="19" spans="1:5" ht="12.75">
      <c r="A19" s="506" t="str">
        <f>Диагноз!B5</f>
        <v>Стрельников А.И.</v>
      </c>
      <c r="B19" s="506"/>
      <c r="C19" s="502" t="s">
        <v>306</v>
      </c>
      <c r="D19" s="502"/>
      <c r="E19" s="507"/>
    </row>
    <row r="20" spans="1:6" ht="14.25">
      <c r="A20" s="10"/>
      <c r="B20" s="1"/>
      <c r="C20" s="302" t="str">
        <f>Диагноз!B3</f>
        <v>Завьялов Э.П.</v>
      </c>
      <c r="D20" s="301" t="str">
        <f>Диагноз!B4</f>
        <v>Кузнецов Е.Д.</v>
      </c>
      <c r="F20" s="325"/>
    </row>
    <row r="21" spans="1:6" ht="34.5" thickBot="1">
      <c r="A21" s="10"/>
      <c r="B21" s="1"/>
      <c r="C21" s="13" t="s">
        <v>151</v>
      </c>
      <c r="D21" s="15" t="s">
        <v>152</v>
      </c>
      <c r="E21" s="308" t="s">
        <v>85</v>
      </c>
      <c r="F21" s="326" t="s">
        <v>319</v>
      </c>
    </row>
    <row r="22" spans="1:6" ht="23.25" thickBot="1">
      <c r="A22" s="14">
        <v>0.8</v>
      </c>
      <c r="B22" s="12" t="s">
        <v>161</v>
      </c>
      <c r="C22" s="321">
        <f>ДревоПр!$X$37</f>
        <v>0</v>
      </c>
      <c r="D22" s="321">
        <f>ДревоПр!$Q$37</f>
        <v>0</v>
      </c>
      <c r="E22" s="307" t="str">
        <f>CONCATENATE("В ОЗоне:  ",'ТЗ для "А"'!C4,"   гармонизируются мотивы:   ",C22,"  &amp;  ",D22)</f>
        <v>В ОЗоне:  Ключевые технологии   гармонизируются мотивы:   0  &amp;  0</v>
      </c>
      <c r="F22" s="325"/>
    </row>
    <row r="23" spans="1:6" ht="23.25" thickBot="1">
      <c r="A23">
        <v>2</v>
      </c>
      <c r="B23" s="12" t="s">
        <v>146</v>
      </c>
      <c r="C23" s="321">
        <f ca="1">OFFSET(ДревоПр!$X$37,0,12*($A23-1))</f>
        <v>0</v>
      </c>
      <c r="D23" s="320">
        <f ca="1">OFFSET(ДревоПр!$Q$37,0,12*($A23-1))</f>
        <v>0</v>
      </c>
      <c r="E23" s="307" t="str">
        <f>CONCATENATE("В ОЗоне:  ",'ТЗ для "А"'!C5,"   гармонизируются мотивы:   ",C23,"  &amp;  ",D23)</f>
        <v>В ОЗоне:  Лояльность юзеров   гармонизируются мотивы:   0  &amp;  0</v>
      </c>
      <c r="F23" s="325"/>
    </row>
    <row r="24" spans="1:6" ht="39" thickBot="1">
      <c r="A24" s="1">
        <v>3</v>
      </c>
      <c r="B24" s="12" t="s">
        <v>147</v>
      </c>
      <c r="C24" s="321">
        <f ca="1">OFFSET(ДревоПр!$X$37,0,12*($A24-1))</f>
        <v>0</v>
      </c>
      <c r="D24" s="320">
        <f ca="1">OFFSET(ДревоПр!$Q$37,0,12*($A24-1))</f>
        <v>0</v>
      </c>
      <c r="E24" s="307" t="str">
        <f>CONCATENATE("В ОЗоне:  ",'ТЗ для "А"'!C6,"   гармонизируются мотивы:   ",C24,"  &amp;  ",D24)</f>
        <v>В ОЗоне:  Инфраструктура    гармонизируются мотивы:   0  &amp;  0</v>
      </c>
      <c r="F24" s="325" t="s">
        <v>320</v>
      </c>
    </row>
    <row r="25" spans="1:6" ht="23.25" thickBot="1">
      <c r="A25" s="1">
        <v>4</v>
      </c>
      <c r="B25" s="12" t="s">
        <v>148</v>
      </c>
      <c r="C25" s="321">
        <f ca="1">OFFSET(ДревоПр!$X$37,0,12*($A25-1))</f>
        <v>0</v>
      </c>
      <c r="D25" s="320">
        <f ca="1">OFFSET(ДревоПр!$Q$37,0,12*($A25-1))</f>
        <v>0</v>
      </c>
      <c r="E25" s="307" t="str">
        <f>CONCATENATE("В ОЗоне:  ",'ТЗ для "А"'!C7,"   гармонизируются мотивы:   ",C25,"  &amp;  ",D25)</f>
        <v>В ОЗоне:  Аккупунктура   гармонизируются мотивы:   0  &amp;  0</v>
      </c>
      <c r="F25" s="325"/>
    </row>
    <row r="26" spans="1:6" ht="34.5" thickBot="1">
      <c r="A26" s="1">
        <v>5</v>
      </c>
      <c r="B26" s="12" t="s">
        <v>162</v>
      </c>
      <c r="C26" s="321">
        <f ca="1">OFFSET(ДревоПр!$X$37,0,12*($A26-1))</f>
        <v>0</v>
      </c>
      <c r="D26" s="320">
        <f ca="1">OFFSET(ДревоПр!$Q$37,0,12*($A26-1))</f>
        <v>0</v>
      </c>
      <c r="E26" s="307" t="str">
        <f>CONCATENATE("В ОЗоне:  ",'ТЗ для "А"'!C8,"   гармонизируются мотивы:   ",C26,"  &amp;  ",D26)</f>
        <v>В ОЗоне:  Рентабельность\конкурентоспособность   гармонизируются мотивы:   0  &amp;  0</v>
      </c>
      <c r="F26" s="325"/>
    </row>
    <row r="27" spans="1:6" ht="34.5" thickBot="1">
      <c r="A27" s="1"/>
      <c r="B27" s="11"/>
      <c r="C27" s="13" t="s">
        <v>149</v>
      </c>
      <c r="D27" s="15" t="s">
        <v>150</v>
      </c>
      <c r="E27" s="309" t="str">
        <f>E21</f>
        <v>ПРОГНОТИПЫ</v>
      </c>
      <c r="F27" s="325"/>
    </row>
    <row r="28" spans="1:6" ht="23.25" thickBot="1">
      <c r="A28" s="14">
        <v>0.4</v>
      </c>
      <c r="B28" s="12" t="str">
        <f>B22</f>
        <v>Qa-2</v>
      </c>
      <c r="C28" s="322">
        <f>ДревоПр!$Y$37</f>
        <v>0</v>
      </c>
      <c r="D28" s="323">
        <f>ДревоПр!$R$37</f>
        <v>0</v>
      </c>
      <c r="E28" s="307" t="str">
        <f>CONCATENATE("В ОЗоне:  ",'ТЗ для "А"'!C10,"   гармонизируются мотивы:   ",C28,"  &amp;  ",D28)</f>
        <v>В ОЗоне:  Ключевые технологии   гармонизируются мотивы:   0  &amp;  0</v>
      </c>
      <c r="F28" s="325"/>
    </row>
    <row r="29" spans="1:6" ht="23.25" thickBot="1">
      <c r="A29">
        <f>A23</f>
        <v>2</v>
      </c>
      <c r="B29" s="12" t="str">
        <f>B23</f>
        <v>Qa-1</v>
      </c>
      <c r="C29" s="322">
        <f ca="1">OFFSET(ДревоПр!$Y$37,0,12*($A29-1))</f>
        <v>0</v>
      </c>
      <c r="D29" s="323">
        <f ca="1">OFFSET(ДревоПр!$R$37,0,12*($A29-1))</f>
        <v>0</v>
      </c>
      <c r="E29" s="307" t="str">
        <f>CONCATENATE("В ОЗоне:  ",'ТЗ для "А"'!C11,"   гармонизируются мотивы:   ",C29,"  &amp;  ",D29)</f>
        <v>В ОЗоне:  Лояльность юзеров   гармонизируются мотивы:   0  &amp;  0</v>
      </c>
      <c r="F29" s="325"/>
    </row>
    <row r="30" spans="1:6" ht="23.25" thickBot="1">
      <c r="A30">
        <f>A24</f>
        <v>3</v>
      </c>
      <c r="B30" s="12" t="str">
        <f>B24</f>
        <v>Qa</v>
      </c>
      <c r="C30" s="322">
        <f ca="1">OFFSET(ДревоПр!$Y$37,0,12*($A30-1))</f>
        <v>0</v>
      </c>
      <c r="D30" s="323">
        <f ca="1">OFFSET(ДревоПр!$R$37,0,12*($A30-1))</f>
        <v>0</v>
      </c>
      <c r="E30" s="307" t="str">
        <f>CONCATENATE("В ОЗоне:  ",'ТЗ для "А"'!C12,"   гармонизируются мотивы:   ",C30,"  &amp;  ",D30)</f>
        <v>В ОЗоне:  Инфраструктура    гармонизируются мотивы:   0  &amp;  0</v>
      </c>
      <c r="F30" s="325"/>
    </row>
    <row r="31" spans="1:6" ht="23.25" thickBot="1">
      <c r="A31">
        <f>A25</f>
        <v>4</v>
      </c>
      <c r="B31" s="12" t="str">
        <f>B25</f>
        <v>Qa1</v>
      </c>
      <c r="C31" s="322">
        <f ca="1">OFFSET(ДревоПр!$Y$37,0,12*($A31-1))</f>
        <v>0</v>
      </c>
      <c r="D31" s="323">
        <f ca="1">OFFSET(ДревоПр!$R$37,0,12*($A31-1))</f>
        <v>0</v>
      </c>
      <c r="E31" s="307" t="str">
        <f>CONCATENATE("В ОЗоне:  ",'ТЗ для "А"'!C13,"   гармонизируются мотивы:   ",C31,"  &amp;  ",D31)</f>
        <v>В ОЗоне:  Аккупунктура   гармонизируются мотивы:   0  &amp;  0</v>
      </c>
      <c r="F31" s="325"/>
    </row>
    <row r="32" spans="1:6" ht="34.5" thickBot="1">
      <c r="A32">
        <f>A26</f>
        <v>5</v>
      </c>
      <c r="B32" s="12" t="s">
        <v>162</v>
      </c>
      <c r="C32" s="322">
        <f ca="1">OFFSET(ДревоПр!$Y$37,0,12*($A32-1))</f>
        <v>0</v>
      </c>
      <c r="D32" s="323">
        <f ca="1">OFFSET(ДревоПр!$R$37,0,12*($A32-1))</f>
        <v>0</v>
      </c>
      <c r="E32" s="307" t="str">
        <f>CONCATENATE("В ОЗоне:  ",'ТЗ для "А"'!C14,"   гармонизируются мотивы:   ",C32,"  &amp;  ",D32)</f>
        <v>В ОЗоне:  Рентабельность\конкурентоспособность   гармонизируются мотивы:   0  &amp;  0</v>
      </c>
      <c r="F32" s="325"/>
    </row>
  </sheetData>
  <mergeCells count="4">
    <mergeCell ref="A2:B2"/>
    <mergeCell ref="A19:B19"/>
    <mergeCell ref="C2:E2"/>
    <mergeCell ref="C19:E19"/>
  </mergeCells>
  <printOptions/>
  <pageMargins left="0.7874015748031497" right="0.7874015748031497" top="0.78" bottom="0.984251968503937" header="0.5118110236220472" footer="0.5118110236220472"/>
  <pageSetup fitToHeight="1" fitToWidth="1" horizontalDpi="300" verticalDpi="300" orientation="portrait" paperSize="9" scale="64" r:id="rId1"/>
  <headerFooter alignWithMargins="0">
    <oddHeader>&amp;RConfidential</oddHeader>
    <oddFooter>&amp;L(C) NSaifullin&amp;C&amp;F***&amp;A&amp;R&amp;D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>
    <tabColor indexed="44"/>
    <pageSetUpPr fitToPage="1"/>
  </sheetPr>
  <dimension ref="A1:L10"/>
  <sheetViews>
    <sheetView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3" max="3" width="48.875" style="168" customWidth="1"/>
    <col min="4" max="4" width="5.875" style="45" customWidth="1"/>
    <col min="5" max="5" width="6.00390625" style="45" customWidth="1"/>
    <col min="6" max="6" width="23.125" style="45" customWidth="1"/>
    <col min="7" max="7" width="5.875" style="168" customWidth="1"/>
    <col min="8" max="8" width="5.75390625" style="0" customWidth="1"/>
    <col min="9" max="9" width="5.625" style="0" customWidth="1"/>
    <col min="10" max="10" width="23.75390625" style="0" customWidth="1"/>
    <col min="11" max="11" width="5.75390625" style="0" customWidth="1"/>
    <col min="12" max="12" width="52.375" style="0" customWidth="1"/>
  </cols>
  <sheetData>
    <row r="1" spans="1:12" ht="16.5" thickTop="1">
      <c r="A1" s="10"/>
      <c r="B1" s="293" t="s">
        <v>62</v>
      </c>
      <c r="C1" s="508" t="s">
        <v>318</v>
      </c>
      <c r="D1" s="508"/>
      <c r="E1" s="508"/>
      <c r="F1" s="508"/>
      <c r="G1" s="508"/>
      <c r="H1" s="508"/>
      <c r="I1" s="508"/>
      <c r="J1" s="508"/>
      <c r="K1" s="119"/>
      <c r="L1" s="196"/>
    </row>
    <row r="2" spans="1:12" s="167" customFormat="1" ht="31.5" customHeight="1">
      <c r="A2" s="10"/>
      <c r="B2" s="177">
        <v>0.4</v>
      </c>
      <c r="C2" s="189" t="str">
        <f>Диагноз!B3</f>
        <v>Завьялов Э.П.</v>
      </c>
      <c r="D2" s="178" t="s">
        <v>16</v>
      </c>
      <c r="E2" s="178" t="s">
        <v>65</v>
      </c>
      <c r="F2" s="179" t="str">
        <f>Сплайн!B5</f>
        <v>Pb-2</v>
      </c>
      <c r="G2" s="191" t="s">
        <v>63</v>
      </c>
      <c r="H2" s="180" t="s">
        <v>16</v>
      </c>
      <c r="I2" s="180" t="s">
        <v>65</v>
      </c>
      <c r="J2" s="181" t="str">
        <f>Сплайн!B4</f>
        <v>Pa-2</v>
      </c>
      <c r="K2" s="194" t="s">
        <v>63</v>
      </c>
      <c r="L2" s="197" t="s">
        <v>85</v>
      </c>
    </row>
    <row r="3" spans="1:12" ht="25.5" customHeight="1">
      <c r="A3" s="516" t="s">
        <v>66</v>
      </c>
      <c r="B3" s="514" t="s">
        <v>161</v>
      </c>
      <c r="C3" s="510" t="str">
        <f>'ТЗ для "А"'!H10</f>
        <v>В ОЗоне:  Ключевые технологии   гармонизируются мотивы   0  &amp;  0</v>
      </c>
      <c r="D3" s="186"/>
      <c r="E3" s="42"/>
      <c r="F3" s="42"/>
      <c r="G3" s="190"/>
      <c r="H3" s="186"/>
      <c r="I3" s="42"/>
      <c r="J3" s="42"/>
      <c r="K3" s="195"/>
      <c r="L3" s="198"/>
    </row>
    <row r="4" spans="1:12" ht="25.5" customHeight="1">
      <c r="A4" s="516"/>
      <c r="B4" s="515"/>
      <c r="C4" s="511"/>
      <c r="D4" s="186"/>
      <c r="E4" s="42"/>
      <c r="F4" s="42"/>
      <c r="G4" s="190"/>
      <c r="H4" s="186"/>
      <c r="I4" s="42"/>
      <c r="J4" s="42"/>
      <c r="K4" s="195"/>
      <c r="L4" s="198"/>
    </row>
    <row r="5" spans="1:12" ht="14.25">
      <c r="A5" s="516"/>
      <c r="B5" s="182" t="s">
        <v>146</v>
      </c>
      <c r="C5" s="188"/>
      <c r="D5" s="187"/>
      <c r="E5" s="42"/>
      <c r="F5" s="42"/>
      <c r="G5" s="190"/>
      <c r="H5" s="186"/>
      <c r="I5" s="42"/>
      <c r="J5" s="42"/>
      <c r="K5" s="195"/>
      <c r="L5" s="198"/>
    </row>
    <row r="6" spans="1:12" ht="29.25" customHeight="1">
      <c r="A6" s="516"/>
      <c r="B6" s="509" t="s">
        <v>147</v>
      </c>
      <c r="C6" s="510" t="str">
        <f>'ТЗ для "А"'!H12</f>
        <v>В ОЗоне:  Инфраструктура    гармонизируются мотивы   0  &amp;  0</v>
      </c>
      <c r="D6" s="185">
        <v>0.6</v>
      </c>
      <c r="E6" s="512">
        <f>Сплайн!W6</f>
        <v>0</v>
      </c>
      <c r="F6" s="183">
        <f>Сплайн!Y7</f>
        <v>0</v>
      </c>
      <c r="G6" s="192">
        <f>Сплайн!T95</f>
        <v>0</v>
      </c>
      <c r="H6" s="185">
        <v>1</v>
      </c>
      <c r="I6" s="513">
        <f>Сплайн!S6</f>
        <v>0</v>
      </c>
      <c r="J6" s="183">
        <f>Сплайн!T7</f>
        <v>0</v>
      </c>
      <c r="K6" s="90">
        <f>Сплайн!T29</f>
        <v>0</v>
      </c>
      <c r="L6" s="198"/>
    </row>
    <row r="7" spans="1:12" ht="29.25" customHeight="1">
      <c r="A7" s="516"/>
      <c r="B7" s="509"/>
      <c r="C7" s="511"/>
      <c r="D7" s="185">
        <v>1</v>
      </c>
      <c r="E7" s="512"/>
      <c r="F7" s="183">
        <f>Сплайн!X7</f>
        <v>0</v>
      </c>
      <c r="G7" s="193">
        <f>Сплайн!T33</f>
        <v>0</v>
      </c>
      <c r="H7" s="185">
        <v>0.6</v>
      </c>
      <c r="I7" s="513" t="e">
        <f>#REF!</f>
        <v>#REF!</v>
      </c>
      <c r="J7" s="183">
        <f>Сплайн!U7</f>
        <v>0</v>
      </c>
      <c r="K7" s="90">
        <f>Сплайн!T91</f>
        <v>0</v>
      </c>
      <c r="L7" s="198"/>
    </row>
    <row r="8" spans="1:12" ht="14.25">
      <c r="A8" s="516"/>
      <c r="B8" s="182" t="s">
        <v>148</v>
      </c>
      <c r="C8" s="188"/>
      <c r="D8" s="184"/>
      <c r="E8" s="42"/>
      <c r="F8" s="183"/>
      <c r="G8" s="193"/>
      <c r="H8" s="186"/>
      <c r="I8" s="42"/>
      <c r="J8" s="183"/>
      <c r="K8" s="89"/>
      <c r="L8" s="198"/>
    </row>
    <row r="9" spans="1:12" ht="36" customHeight="1">
      <c r="A9" s="516"/>
      <c r="B9" s="509" t="s">
        <v>162</v>
      </c>
      <c r="C9" s="510" t="str">
        <f>'ТЗ для "А"'!H14</f>
        <v>В ОЗоне:  Рентабельность\конкурентоспособность   гармонизируются мотивы   0  &amp;  0</v>
      </c>
      <c r="D9" s="185">
        <f>Сплайн!AW8</f>
        <v>0</v>
      </c>
      <c r="E9" s="512">
        <f>Сплайн!AU6</f>
        <v>0</v>
      </c>
      <c r="F9" s="183">
        <f>Сплайн!AW7</f>
        <v>0</v>
      </c>
      <c r="G9" s="193">
        <f>Сплайн!T119</f>
        <v>0</v>
      </c>
      <c r="H9" s="185">
        <f>Сплайн!AR8</f>
        <v>0</v>
      </c>
      <c r="I9" s="513">
        <f>Сплайн!AQ6</f>
        <v>0</v>
      </c>
      <c r="J9" s="183">
        <f>Сплайн!AR7</f>
        <v>0</v>
      </c>
      <c r="K9" s="89">
        <f>Сплайн!T53</f>
        <v>0</v>
      </c>
      <c r="L9" s="198"/>
    </row>
    <row r="10" spans="1:12" ht="34.5" customHeight="1" thickBot="1">
      <c r="A10" s="516"/>
      <c r="B10" s="509"/>
      <c r="C10" s="511"/>
      <c r="D10" s="185">
        <f>Сплайн!AV8</f>
        <v>0</v>
      </c>
      <c r="E10" s="512" t="e">
        <f>#REF!</f>
        <v>#REF!</v>
      </c>
      <c r="F10" s="183">
        <f>Сплайн!AV7</f>
        <v>0</v>
      </c>
      <c r="G10" s="193">
        <f>Сплайн!T57</f>
        <v>0</v>
      </c>
      <c r="H10" s="185">
        <f>Сплайн!AS8</f>
        <v>0</v>
      </c>
      <c r="I10" s="513" t="e">
        <f>#REF!</f>
        <v>#REF!</v>
      </c>
      <c r="J10" s="183">
        <f>Сплайн!AS7</f>
        <v>0</v>
      </c>
      <c r="K10" s="89">
        <f>Сплайн!T115</f>
        <v>0</v>
      </c>
      <c r="L10" s="199"/>
    </row>
    <row r="11" ht="13.5" thickTop="1"/>
  </sheetData>
  <sheetProtection/>
  <mergeCells count="12">
    <mergeCell ref="C6:C7"/>
    <mergeCell ref="A3:A10"/>
    <mergeCell ref="C1:J1"/>
    <mergeCell ref="B6:B7"/>
    <mergeCell ref="C9:C10"/>
    <mergeCell ref="B9:B10"/>
    <mergeCell ref="E6:E7"/>
    <mergeCell ref="E9:E10"/>
    <mergeCell ref="I6:I7"/>
    <mergeCell ref="I9:I10"/>
    <mergeCell ref="C3:C4"/>
    <mergeCell ref="B3:B4"/>
  </mergeCells>
  <printOptions horizontalCentered="1"/>
  <pageMargins left="0.3937007874015748" right="0.3937007874015748" top="0.69" bottom="0.57" header="0.35" footer="0.31496062992125984"/>
  <pageSetup fitToHeight="1" fitToWidth="1" horizontalDpi="600" verticalDpi="600" orientation="landscape" paperSize="9" scale="73" r:id="rId3"/>
  <headerFooter alignWithMargins="0">
    <oddHeader>&amp;R&amp;"Arial Cyr,курсив"&amp;UConfidential</oddHeader>
    <oddFooter>&amp;L(C) NSaifullin&amp;C&amp;"Arial Cyr,курсив"&amp;8&amp;F__&amp;A
&amp;R&amp;"Arial Cyr,курсив"&amp;9&amp;D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L88"/>
  <sheetViews>
    <sheetView workbookViewId="0" topLeftCell="A1">
      <selection activeCell="A3" sqref="A3"/>
    </sheetView>
  </sheetViews>
  <sheetFormatPr defaultColWidth="9.00390625" defaultRowHeight="12.75"/>
  <cols>
    <col min="1" max="1" width="38.625" style="60" customWidth="1"/>
    <col min="2" max="2" width="10.125" style="61" customWidth="1"/>
    <col min="3" max="3" width="11.00390625" style="0" customWidth="1"/>
    <col min="4" max="7" width="9.25390625" style="0" bestFit="1" customWidth="1"/>
  </cols>
  <sheetData>
    <row r="1" ht="24.75" customHeight="1"/>
    <row r="2" spans="3:8" ht="12.75">
      <c r="C2" s="517" t="s">
        <v>76</v>
      </c>
      <c r="D2" s="517"/>
      <c r="E2" s="517"/>
      <c r="F2" s="517"/>
      <c r="G2" s="518"/>
      <c r="H2" s="521" t="s">
        <v>64</v>
      </c>
    </row>
    <row r="3" spans="2:8" ht="12.75">
      <c r="B3" s="62" t="s">
        <v>254</v>
      </c>
      <c r="C3" s="63">
        <v>1</v>
      </c>
      <c r="D3" s="63">
        <v>2</v>
      </c>
      <c r="E3" s="63">
        <v>3</v>
      </c>
      <c r="F3" s="63">
        <v>4</v>
      </c>
      <c r="G3" s="175">
        <v>5</v>
      </c>
      <c r="H3" s="521"/>
    </row>
    <row r="4" spans="1:8" ht="24">
      <c r="A4" s="60" t="s">
        <v>255</v>
      </c>
      <c r="B4" s="61" t="s">
        <v>256</v>
      </c>
      <c r="C4">
        <f>Анкета!D35</f>
        <v>0</v>
      </c>
      <c r="H4" s="176" t="e">
        <f>GEOMEAN(C4:G4)</f>
        <v>#NUM!</v>
      </c>
    </row>
    <row r="5" spans="1:8" ht="12.75">
      <c r="A5" s="173" t="s">
        <v>196</v>
      </c>
      <c r="H5" s="176"/>
    </row>
    <row r="6" spans="1:8" ht="24">
      <c r="A6" s="60" t="s">
        <v>257</v>
      </c>
      <c r="B6" s="61" t="s">
        <v>256</v>
      </c>
      <c r="C6">
        <f>Анкета!D37</f>
        <v>0</v>
      </c>
      <c r="H6" s="176"/>
    </row>
    <row r="7" spans="1:8" ht="24">
      <c r="A7" s="60" t="s">
        <v>0</v>
      </c>
      <c r="B7" s="61" t="s">
        <v>256</v>
      </c>
      <c r="C7">
        <f>Анкета!D38</f>
        <v>0</v>
      </c>
      <c r="H7" s="176"/>
    </row>
    <row r="8" spans="1:8" ht="12.75">
      <c r="A8" s="173" t="str">
        <f>'Функции Кж'!B28</f>
        <v>Удовлетворенность семейной жизнью</v>
      </c>
      <c r="H8" s="176"/>
    </row>
    <row r="9" spans="1:8" ht="24">
      <c r="A9" s="60" t="s">
        <v>258</v>
      </c>
      <c r="B9" s="61" t="s">
        <v>256</v>
      </c>
      <c r="C9">
        <f>Анкета!D40</f>
        <v>0</v>
      </c>
      <c r="H9" s="176"/>
    </row>
    <row r="10" spans="1:8" ht="24">
      <c r="A10" s="60" t="s">
        <v>294</v>
      </c>
      <c r="B10" s="61" t="s">
        <v>259</v>
      </c>
      <c r="C10">
        <f>Анкета!D41</f>
        <v>0</v>
      </c>
      <c r="H10" s="176"/>
    </row>
    <row r="11" spans="1:8" ht="12.75">
      <c r="A11" s="173" t="s">
        <v>245</v>
      </c>
      <c r="H11" s="176"/>
    </row>
    <row r="12" spans="1:8" ht="24.75" customHeight="1">
      <c r="A12" s="60" t="s">
        <v>247</v>
      </c>
      <c r="B12" s="61" t="s">
        <v>75</v>
      </c>
      <c r="C12">
        <f>Анкета!D43</f>
        <v>0</v>
      </c>
      <c r="H12" s="176"/>
    </row>
    <row r="13" spans="1:8" ht="26.25" customHeight="1">
      <c r="A13" s="60" t="s">
        <v>249</v>
      </c>
      <c r="B13" s="61" t="s">
        <v>75</v>
      </c>
      <c r="C13">
        <f>Анкета!D44</f>
        <v>0</v>
      </c>
      <c r="H13" s="176"/>
    </row>
    <row r="14" spans="1:8" ht="24" customHeight="1">
      <c r="A14" s="60" t="s">
        <v>251</v>
      </c>
      <c r="B14" s="61" t="s">
        <v>75</v>
      </c>
      <c r="C14">
        <f>Анкета!D45</f>
        <v>0</v>
      </c>
      <c r="H14" s="176"/>
    </row>
    <row r="15" spans="1:8" ht="24">
      <c r="A15" s="60" t="s">
        <v>253</v>
      </c>
      <c r="B15" s="61" t="s">
        <v>75</v>
      </c>
      <c r="C15">
        <f>Анкета!D46</f>
        <v>0</v>
      </c>
      <c r="H15" s="176"/>
    </row>
    <row r="16" ht="27" customHeight="1"/>
    <row r="17" spans="1:3" ht="34.5" customHeight="1">
      <c r="A17" s="60" t="s">
        <v>49</v>
      </c>
      <c r="B17" s="61" t="s">
        <v>260</v>
      </c>
      <c r="C17" s="42"/>
    </row>
    <row r="18" spans="1:3" ht="24">
      <c r="A18" s="60" t="s">
        <v>52</v>
      </c>
      <c r="B18" s="61" t="s">
        <v>260</v>
      </c>
      <c r="C18" s="64"/>
    </row>
    <row r="19" spans="1:3" ht="24">
      <c r="A19" s="159" t="s">
        <v>50</v>
      </c>
      <c r="B19" s="61" t="s">
        <v>260</v>
      </c>
      <c r="C19" s="139"/>
    </row>
    <row r="20" spans="1:3" ht="33.75" customHeight="1">
      <c r="A20" s="60" t="s">
        <v>51</v>
      </c>
      <c r="B20" s="61" t="s">
        <v>261</v>
      </c>
      <c r="C20" s="142"/>
    </row>
    <row r="21" spans="1:3" ht="21.75" customHeight="1">
      <c r="A21" s="158" t="s">
        <v>1</v>
      </c>
      <c r="B21" s="61" t="s">
        <v>260</v>
      </c>
      <c r="C21" s="42"/>
    </row>
    <row r="22" spans="1:3" ht="24">
      <c r="A22" s="60" t="s">
        <v>262</v>
      </c>
      <c r="B22" s="61" t="s">
        <v>53</v>
      </c>
      <c r="C22" s="65"/>
    </row>
    <row r="23" spans="1:7" s="45" customFormat="1" ht="23.25" customHeight="1">
      <c r="A23" s="519" t="s">
        <v>2</v>
      </c>
      <c r="B23" s="520"/>
      <c r="C23" s="147" t="s">
        <v>263</v>
      </c>
      <c r="D23" s="147" t="s">
        <v>264</v>
      </c>
      <c r="E23" s="147" t="s">
        <v>265</v>
      </c>
      <c r="F23" s="147" t="s">
        <v>266</v>
      </c>
      <c r="G23" s="147" t="s">
        <v>267</v>
      </c>
    </row>
    <row r="24" spans="1:3" ht="24">
      <c r="A24" s="60" t="s">
        <v>54</v>
      </c>
      <c r="B24" s="61" t="s">
        <v>260</v>
      </c>
      <c r="C24" s="67"/>
    </row>
    <row r="25" spans="1:3" ht="24">
      <c r="A25" s="60" t="s">
        <v>55</v>
      </c>
      <c r="B25" s="61" t="s">
        <v>260</v>
      </c>
      <c r="C25" s="42"/>
    </row>
    <row r="26" spans="1:3" ht="22.5" customHeight="1">
      <c r="A26" s="60" t="s">
        <v>56</v>
      </c>
      <c r="B26" s="61" t="s">
        <v>16</v>
      </c>
      <c r="C26" s="202"/>
    </row>
    <row r="27" ht="12">
      <c r="A27" s="66" t="s">
        <v>268</v>
      </c>
    </row>
    <row r="28" spans="1:2" ht="24">
      <c r="A28" s="60" t="s">
        <v>3</v>
      </c>
      <c r="B28" s="61" t="s">
        <v>7</v>
      </c>
    </row>
    <row r="29" spans="1:2" ht="27" customHeight="1">
      <c r="A29" s="60" t="s">
        <v>269</v>
      </c>
      <c r="B29" s="61" t="s">
        <v>8</v>
      </c>
    </row>
    <row r="30" spans="1:2" ht="24">
      <c r="A30" s="60" t="s">
        <v>4</v>
      </c>
      <c r="B30" s="61" t="s">
        <v>260</v>
      </c>
    </row>
    <row r="31" spans="1:2" ht="24">
      <c r="A31" s="60" t="s">
        <v>5</v>
      </c>
      <c r="B31" s="61" t="s">
        <v>7</v>
      </c>
    </row>
    <row r="32" spans="1:2" ht="24">
      <c r="A32" s="60" t="s">
        <v>6</v>
      </c>
      <c r="B32" s="61" t="s">
        <v>9</v>
      </c>
    </row>
    <row r="33" spans="1:2" ht="36">
      <c r="A33" s="60" t="s">
        <v>57</v>
      </c>
      <c r="B33" s="61" t="s">
        <v>9</v>
      </c>
    </row>
    <row r="34" spans="1:2" ht="12.75">
      <c r="A34" s="60" t="s">
        <v>11</v>
      </c>
      <c r="B34" s="61" t="s">
        <v>10</v>
      </c>
    </row>
    <row r="35" spans="1:2" ht="36">
      <c r="A35" s="60" t="s">
        <v>58</v>
      </c>
      <c r="B35" s="61" t="s">
        <v>10</v>
      </c>
    </row>
    <row r="36" ht="12">
      <c r="A36" s="66" t="s">
        <v>12</v>
      </c>
    </row>
    <row r="37" spans="1:2" ht="26.25" customHeight="1">
      <c r="A37" s="60" t="s">
        <v>13</v>
      </c>
      <c r="B37" s="61" t="s">
        <v>270</v>
      </c>
    </row>
    <row r="38" spans="1:2" ht="24">
      <c r="A38" s="160" t="s">
        <v>14</v>
      </c>
      <c r="B38" s="61" t="s">
        <v>260</v>
      </c>
    </row>
    <row r="39" spans="1:3" ht="12.75">
      <c r="A39" s="60" t="s">
        <v>15</v>
      </c>
      <c r="B39" s="61" t="s">
        <v>16</v>
      </c>
      <c r="C39" s="76"/>
    </row>
    <row r="40" spans="1:2" ht="24">
      <c r="A40" s="60" t="s">
        <v>17</v>
      </c>
      <c r="B40" s="61" t="s">
        <v>271</v>
      </c>
    </row>
    <row r="41" spans="1:3" ht="48">
      <c r="A41" s="60" t="s">
        <v>20</v>
      </c>
      <c r="B41" s="61" t="s">
        <v>16</v>
      </c>
      <c r="C41" s="76"/>
    </row>
    <row r="42" ht="12.75">
      <c r="A42" s="52" t="s">
        <v>205</v>
      </c>
    </row>
    <row r="43" spans="1:2" ht="36">
      <c r="A43" s="60" t="s">
        <v>272</v>
      </c>
      <c r="B43" s="61" t="s">
        <v>273</v>
      </c>
    </row>
    <row r="44" spans="1:2" ht="36">
      <c r="A44" s="60" t="s">
        <v>274</v>
      </c>
      <c r="B44" s="61" t="s">
        <v>273</v>
      </c>
    </row>
    <row r="45" spans="1:2" ht="36">
      <c r="A45" s="60" t="s">
        <v>18</v>
      </c>
      <c r="B45" s="61" t="s">
        <v>273</v>
      </c>
    </row>
    <row r="46" spans="1:2" ht="36">
      <c r="A46" s="60" t="s">
        <v>275</v>
      </c>
      <c r="B46" s="61" t="s">
        <v>261</v>
      </c>
    </row>
    <row r="47" spans="1:2" ht="24">
      <c r="A47" s="60" t="s">
        <v>276</v>
      </c>
      <c r="B47" s="61" t="s">
        <v>261</v>
      </c>
    </row>
    <row r="48" ht="36">
      <c r="A48" s="60" t="s">
        <v>19</v>
      </c>
    </row>
    <row r="49" spans="1:12" ht="12.75">
      <c r="A49" s="55" t="s">
        <v>208</v>
      </c>
      <c r="C49" s="147" t="s">
        <v>277</v>
      </c>
      <c r="D49" s="147" t="s">
        <v>263</v>
      </c>
      <c r="E49" s="147" t="s">
        <v>264</v>
      </c>
      <c r="F49" s="147" t="s">
        <v>265</v>
      </c>
      <c r="G49" s="147" t="s">
        <v>266</v>
      </c>
      <c r="H49" s="147" t="s">
        <v>267</v>
      </c>
      <c r="I49" s="147" t="s">
        <v>278</v>
      </c>
      <c r="J49" s="174" t="s">
        <v>279</v>
      </c>
      <c r="L49" s="56"/>
    </row>
    <row r="50" spans="1:10" ht="24">
      <c r="A50" s="60" t="s">
        <v>21</v>
      </c>
      <c r="C50" s="67"/>
      <c r="D50" s="67"/>
      <c r="E50" s="67"/>
      <c r="F50" s="67"/>
      <c r="G50" s="67"/>
      <c r="H50" s="67"/>
      <c r="I50" s="67"/>
      <c r="J50" s="141"/>
    </row>
    <row r="51" spans="1:10" ht="12.75">
      <c r="A51" s="60" t="s">
        <v>280</v>
      </c>
      <c r="C51" s="42"/>
      <c r="D51" s="42"/>
      <c r="E51" s="42"/>
      <c r="F51" s="42"/>
      <c r="G51" s="42"/>
      <c r="H51" s="42"/>
      <c r="I51" s="42"/>
      <c r="J51" s="140"/>
    </row>
    <row r="52" spans="1:10" ht="36">
      <c r="A52" s="60" t="s">
        <v>22</v>
      </c>
      <c r="B52" s="61" t="s">
        <v>281</v>
      </c>
      <c r="C52" s="42"/>
      <c r="D52" s="42"/>
      <c r="E52" s="42"/>
      <c r="F52" s="42"/>
      <c r="G52" s="42"/>
      <c r="H52" s="42"/>
      <c r="I52" s="42"/>
      <c r="J52" s="42"/>
    </row>
    <row r="53" spans="1:10" ht="24">
      <c r="A53" s="60" t="s">
        <v>23</v>
      </c>
      <c r="C53" s="42"/>
      <c r="D53" s="42"/>
      <c r="E53" s="42"/>
      <c r="F53" s="42"/>
      <c r="G53" s="42"/>
      <c r="H53" s="42"/>
      <c r="I53" s="42"/>
      <c r="J53" s="140"/>
    </row>
    <row r="54" spans="1:2" ht="36">
      <c r="A54" s="60" t="s">
        <v>24</v>
      </c>
      <c r="B54" s="61" t="s">
        <v>281</v>
      </c>
    </row>
    <row r="55" spans="1:2" ht="24">
      <c r="A55" s="60" t="s">
        <v>25</v>
      </c>
      <c r="B55" s="61" t="s">
        <v>282</v>
      </c>
    </row>
    <row r="56" spans="1:2" ht="24">
      <c r="A56" s="60" t="s">
        <v>26</v>
      </c>
      <c r="B56" s="61" t="s">
        <v>282</v>
      </c>
    </row>
    <row r="57" spans="1:2" ht="36">
      <c r="A57" s="60" t="s">
        <v>72</v>
      </c>
      <c r="B57" s="61" t="s">
        <v>282</v>
      </c>
    </row>
    <row r="58" spans="1:2" ht="36">
      <c r="A58" s="60" t="s">
        <v>27</v>
      </c>
      <c r="B58" s="61" t="s">
        <v>260</v>
      </c>
    </row>
    <row r="59" spans="1:2" ht="36">
      <c r="A59" s="60" t="s">
        <v>28</v>
      </c>
      <c r="B59" s="61" t="s">
        <v>281</v>
      </c>
    </row>
    <row r="60" ht="12.75">
      <c r="A60" s="55" t="s">
        <v>33</v>
      </c>
    </row>
    <row r="61" spans="1:2" ht="12.75">
      <c r="A61" s="60" t="s">
        <v>29</v>
      </c>
      <c r="B61" s="61" t="s">
        <v>273</v>
      </c>
    </row>
    <row r="62" spans="1:2" ht="12.75">
      <c r="A62" s="60" t="s">
        <v>283</v>
      </c>
      <c r="B62" s="61" t="s">
        <v>273</v>
      </c>
    </row>
    <row r="63" spans="1:2" ht="12.75">
      <c r="A63" s="60" t="s">
        <v>284</v>
      </c>
      <c r="B63" s="61" t="s">
        <v>273</v>
      </c>
    </row>
    <row r="64" spans="1:2" ht="36">
      <c r="A64" s="60" t="s">
        <v>30</v>
      </c>
      <c r="B64" s="61" t="s">
        <v>281</v>
      </c>
    </row>
    <row r="65" spans="1:2" ht="12.75">
      <c r="A65" s="60" t="s">
        <v>32</v>
      </c>
      <c r="B65" s="61" t="s">
        <v>260</v>
      </c>
    </row>
    <row r="66" spans="1:2" ht="12.75">
      <c r="A66" s="60" t="s">
        <v>31</v>
      </c>
      <c r="B66" s="61" t="s">
        <v>260</v>
      </c>
    </row>
    <row r="67" spans="1:2" ht="24">
      <c r="A67" s="60" t="s">
        <v>87</v>
      </c>
      <c r="B67" s="61" t="s">
        <v>261</v>
      </c>
    </row>
    <row r="68" spans="1:2" ht="12.75">
      <c r="A68" s="60" t="s">
        <v>34</v>
      </c>
      <c r="B68" s="61" t="s">
        <v>260</v>
      </c>
    </row>
    <row r="69" spans="1:2" ht="24">
      <c r="A69" s="60" t="s">
        <v>67</v>
      </c>
      <c r="B69" s="61" t="s">
        <v>259</v>
      </c>
    </row>
    <row r="70" ht="12.75">
      <c r="A70" s="55" t="str">
        <f>'Функции Кж'!B33</f>
        <v>Экология</v>
      </c>
    </row>
    <row r="71" spans="1:2" ht="36">
      <c r="A71" s="60" t="s">
        <v>78</v>
      </c>
      <c r="B71" s="61" t="s">
        <v>273</v>
      </c>
    </row>
    <row r="72" spans="1:2" ht="36">
      <c r="A72" s="60" t="s">
        <v>88</v>
      </c>
      <c r="B72" s="61" t="s">
        <v>273</v>
      </c>
    </row>
    <row r="73" spans="1:2" ht="24">
      <c r="A73" s="60" t="s">
        <v>68</v>
      </c>
      <c r="B73" s="61" t="s">
        <v>281</v>
      </c>
    </row>
    <row r="74" spans="1:2" ht="12.75">
      <c r="A74" s="60" t="s">
        <v>69</v>
      </c>
      <c r="B74" s="61" t="s">
        <v>89</v>
      </c>
    </row>
    <row r="75" spans="1:2" ht="12.75">
      <c r="A75" s="60" t="s">
        <v>90</v>
      </c>
      <c r="B75" s="61" t="s">
        <v>273</v>
      </c>
    </row>
    <row r="76" spans="1:2" ht="22.5">
      <c r="A76" s="60" t="s">
        <v>91</v>
      </c>
      <c r="B76" s="61" t="s">
        <v>89</v>
      </c>
    </row>
    <row r="77" spans="1:2" ht="33.75">
      <c r="A77" s="60" t="s">
        <v>70</v>
      </c>
      <c r="B77" s="61" t="s">
        <v>281</v>
      </c>
    </row>
    <row r="78" ht="12.75">
      <c r="A78" s="55" t="str">
        <f>'Функции Кж'!B36</f>
        <v>Гражданские права и свободы</v>
      </c>
    </row>
    <row r="79" spans="1:2" ht="33.75">
      <c r="A79" s="60" t="s">
        <v>77</v>
      </c>
      <c r="B79" s="61" t="s">
        <v>273</v>
      </c>
    </row>
    <row r="80" spans="1:2" ht="12.75">
      <c r="A80" s="60" t="s">
        <v>92</v>
      </c>
      <c r="B80" s="61" t="s">
        <v>273</v>
      </c>
    </row>
    <row r="81" spans="1:2" ht="33.75">
      <c r="A81" s="60" t="s">
        <v>71</v>
      </c>
      <c r="B81" s="61" t="s">
        <v>281</v>
      </c>
    </row>
    <row r="82" ht="12.75">
      <c r="A82" s="55"/>
    </row>
    <row r="83" ht="12.75">
      <c r="A83" s="55" t="s">
        <v>185</v>
      </c>
    </row>
    <row r="84" spans="1:2" ht="22.5">
      <c r="A84" s="60" t="s">
        <v>81</v>
      </c>
      <c r="B84" s="61" t="s">
        <v>260</v>
      </c>
    </row>
    <row r="85" spans="1:2" ht="25.5" customHeight="1">
      <c r="A85" s="60" t="s">
        <v>80</v>
      </c>
      <c r="B85" s="61" t="s">
        <v>260</v>
      </c>
    </row>
    <row r="86" spans="1:2" ht="22.5" customHeight="1">
      <c r="A86" s="60" t="s">
        <v>79</v>
      </c>
      <c r="B86" s="61" t="s">
        <v>260</v>
      </c>
    </row>
    <row r="87" spans="1:2" ht="22.5" customHeight="1">
      <c r="A87" s="60" t="s">
        <v>74</v>
      </c>
      <c r="B87" s="61" t="s">
        <v>260</v>
      </c>
    </row>
    <row r="88" spans="1:2" ht="22.5">
      <c r="A88" s="60" t="s">
        <v>73</v>
      </c>
      <c r="B88" s="61" t="s">
        <v>260</v>
      </c>
    </row>
  </sheetData>
  <sheetProtection sheet="1" objects="1" scenarios="1"/>
  <protectedRanges>
    <protectedRange sqref="C17:K88" name="Диапазон2"/>
    <protectedRange sqref="D4:G15" name="Исх_данные"/>
  </protectedRanges>
  <mergeCells count="3">
    <mergeCell ref="C2:G2"/>
    <mergeCell ref="A23:B23"/>
    <mergeCell ref="H2:H3"/>
  </mergeCells>
  <printOptions gridLines="1" headings="1" horizontalCentered="1"/>
  <pageMargins left="0.55" right="0.54" top="0.41" bottom="0.5" header="0.24" footer="0.29"/>
  <pageSetup blackAndWhite="1" fitToHeight="3" fitToWidth="1" horizontalDpi="360" verticalDpi="360" orientation="portrait" paperSize="9" scale="91" r:id="rId4"/>
  <headerFooter alignWithMargins="0">
    <oddFooter>&amp;L&amp;F&amp;R&amp;A</oddFooter>
  </headerFooter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ПРОФИЛЬ триады</dc:title>
  <dc:subject>диагностирование проблем и прогнозирование прогнотипов</dc:subject>
  <dc:creator>NSaifullin</dc:creator>
  <cp:keywords/>
  <dc:description>"ПРОФИЛЬ\Паспорт ЭнергоКЛИЕНТА":
Метод. посыл:
1) Решения (преобраз\технологии) - в зонах концентрации прогнотипов
2) Сумма контрастов дает нюансы
3) Работаем в триадах
4) Струны возникают по мере определения мотивов
5) Звезды зажигаются по мере достройки ситуации до триады (пробл)
6) Привязка звезд к своим струнам
7\ Лучше иметь инструментарий, чем действовать вслепую.
Держать соразмерность масштаба (размера) сети и "ловимых проблем" \соотв. масштаба акторов и их проблем\.
ПОВЕРКА:
1. станд. мозг. штурм с протоколом ("предел фантазии\подвели черту"),
2. запись критериев, по кот. оцениваются\сравниваются (будут) решения;
3. раскрытие исходных данных Анкеты (от Завода и др.);
4. выкладываю формулировки проблем   (прогнотипы),
5. сравним \под протокол\ итоги п.4 и п.1 через п.2.
</dc:description>
  <cp:lastModifiedBy>ТБол</cp:lastModifiedBy>
  <cp:lastPrinted>2004-11-13T22:57:43Z</cp:lastPrinted>
  <dcterms:created xsi:type="dcterms:W3CDTF">2002-10-15T06:30:23Z</dcterms:created>
  <dcterms:modified xsi:type="dcterms:W3CDTF">2004-12-04T11:27:37Z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